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11760" firstSheet="1" activeTab="3"/>
  </bookViews>
  <sheets>
    <sheet name="Kangatang" sheetId="16" state="veryHidden" r:id=""/>
    <sheet name="Hướng dẫn, lưu ý điền thông tin" sheetId="15" r:id="rId1"/>
    <sheet name="Trang bìa BC" sheetId="12" r:id="rId2"/>
    <sheet name="Tiêu chuẩn 1" sheetId="2" r:id="rId3"/>
    <sheet name="Tiêu chuẩn 2" sheetId="3" r:id="rId4"/>
    <sheet name="Tiêu chuẩn 3" sheetId="4" r:id="rId5"/>
    <sheet name="Tiêu chuẩn 4" sheetId="10" r:id="rId6"/>
    <sheet name="Tiêu chuẩn 5" sheetId="8" r:id="rId7"/>
    <sheet name="Tiêu chuẩn 6" sheetId="13" r:id="rId8"/>
    <sheet name="Số liệu khảo sát sinh viên" sheetId="11" r:id="rId9"/>
  </sheets>
  <definedNames>
    <definedName name="DateOfReport">'Trang bìa BC'!#REF!</definedName>
    <definedName name="HEIName">'Trang bìa BC'!$C$6</definedName>
    <definedName name="HighestDegree">'Trang bìa BC'!$C$11</definedName>
    <definedName name="IsDH">'Trang bìa BC'!$C$8</definedName>
    <definedName name="_xlnm.Print_Area" localSheetId="3">'Tiêu chuẩn 1'!$A$1:$G$49</definedName>
    <definedName name="_xlnm.Print_Area" localSheetId="4">'Tiêu chuẩn 2'!$A$1:$I$9</definedName>
    <definedName name="_xlnm.Print_Area" localSheetId="2">'Trang bìa BC'!$A$1:$C$25</definedName>
    <definedName name="xAcademy">'Trang bìa BC'!$C$12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 l="1"/>
  <c r="M14" i="8"/>
  <c r="M13" i="8"/>
  <c r="M12" i="8"/>
  <c r="M11" i="8"/>
  <c r="M10" i="8"/>
  <c r="M8" i="8"/>
  <c r="M7" i="8"/>
  <c r="M6" i="8"/>
  <c r="M5" i="8"/>
  <c r="G9" i="4"/>
  <c r="I14" i="11"/>
  <c r="I13" i="11"/>
  <c r="I12" i="11"/>
  <c r="I11" i="11"/>
  <c r="I10" i="11"/>
  <c r="I9" i="11"/>
  <c r="I8" i="11"/>
  <c r="I7" i="11"/>
  <c r="I6" i="11"/>
  <c r="I5" i="11"/>
  <c r="I4" i="11"/>
  <c r="I3" i="11"/>
  <c r="I4" i="13"/>
  <c r="I13" i="13"/>
  <c r="I12" i="13"/>
  <c r="I11" i="13"/>
  <c r="I7" i="13"/>
  <c r="I6" i="13"/>
  <c r="I5" i="13"/>
  <c r="M57" i="8"/>
  <c r="M56" i="8"/>
  <c r="M55" i="8"/>
  <c r="M54" i="8"/>
  <c r="M53" i="8"/>
  <c r="M52" i="8"/>
  <c r="M51" i="8"/>
  <c r="M50" i="8"/>
  <c r="M47" i="8"/>
  <c r="M46" i="8"/>
  <c r="M45" i="8"/>
  <c r="M44" i="8"/>
  <c r="M43" i="8"/>
  <c r="M42" i="8"/>
  <c r="M41" i="8"/>
  <c r="M40" i="8"/>
  <c r="M39" i="8"/>
  <c r="M38" i="8"/>
  <c r="M37" i="8"/>
  <c r="M36" i="8"/>
  <c r="M35" i="8"/>
  <c r="M34" i="8"/>
  <c r="M33" i="8"/>
  <c r="M32" i="8"/>
  <c r="M31" i="8"/>
  <c r="M30" i="8"/>
  <c r="M29" i="8"/>
  <c r="M28" i="8"/>
  <c r="M27" i="8"/>
  <c r="M26" i="8"/>
  <c r="M25" i="8"/>
  <c r="M24" i="8"/>
  <c r="M23" i="8"/>
  <c r="H62" i="10"/>
  <c r="H61" i="10"/>
  <c r="H60" i="10"/>
  <c r="H59" i="10"/>
  <c r="H56" i="10"/>
  <c r="H55" i="10"/>
  <c r="H54" i="10"/>
  <c r="H53" i="10"/>
  <c r="H52" i="10"/>
  <c r="H51" i="10"/>
  <c r="H50" i="10"/>
  <c r="H49" i="10"/>
  <c r="H48" i="10"/>
  <c r="H47" i="10"/>
  <c r="H46" i="10"/>
  <c r="H45" i="10"/>
  <c r="H24" i="10"/>
  <c r="H23" i="10"/>
  <c r="H22" i="10"/>
  <c r="H21" i="10"/>
  <c r="H44" i="10"/>
  <c r="H43" i="10"/>
  <c r="H42" i="10"/>
  <c r="H41" i="10"/>
  <c r="H40" i="10"/>
  <c r="H39" i="10"/>
  <c r="H38" i="10"/>
  <c r="H37" i="10"/>
  <c r="H36" i="10"/>
  <c r="H35" i="10"/>
  <c r="H34" i="10"/>
  <c r="H33" i="10"/>
  <c r="H32" i="10"/>
  <c r="H31" i="10"/>
  <c r="H30" i="10"/>
  <c r="H29" i="10"/>
  <c r="H28" i="10"/>
  <c r="H20" i="10"/>
  <c r="H19" i="10"/>
  <c r="H18" i="10"/>
  <c r="H17" i="10"/>
  <c r="H16" i="10"/>
  <c r="H15" i="10"/>
  <c r="H14" i="10"/>
  <c r="H13" i="10"/>
  <c r="H12" i="10"/>
  <c r="H11" i="10"/>
  <c r="H10" i="10"/>
  <c r="H9" i="10"/>
  <c r="H8" i="10"/>
  <c r="H7" i="10"/>
  <c r="H6" i="10"/>
  <c r="H5" i="10"/>
  <c r="H4" i="10"/>
  <c r="G97" i="4"/>
  <c r="G96" i="4"/>
  <c r="G95" i="4"/>
  <c r="G94" i="4"/>
  <c r="G93" i="4"/>
  <c r="G92" i="4"/>
  <c r="G86" i="4"/>
  <c r="G85" i="4"/>
  <c r="G91" i="4"/>
  <c r="G90" i="4"/>
  <c r="G89" i="4"/>
  <c r="G81" i="4"/>
  <c r="G80" i="4"/>
  <c r="G79" i="4"/>
  <c r="G78" i="4"/>
  <c r="G77" i="4"/>
  <c r="G76" i="4"/>
  <c r="G75" i="4"/>
  <c r="G71" i="4"/>
  <c r="G70" i="4"/>
  <c r="G69"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1" i="4"/>
  <c r="G19" i="4"/>
  <c r="G18" i="4"/>
  <c r="G17" i="4"/>
  <c r="G16" i="4"/>
  <c r="G15" i="4"/>
  <c r="G8" i="4"/>
  <c r="G7" i="4"/>
  <c r="G6" i="4"/>
  <c r="G5" i="4"/>
  <c r="G4" i="4"/>
  <c r="J16" i="3"/>
  <c r="J15" i="3"/>
  <c r="J14" i="3"/>
  <c r="J13" i="3"/>
  <c r="J12" i="3"/>
  <c r="J7" i="3"/>
  <c r="J6" i="3"/>
  <c r="J5" i="3"/>
  <c r="H6" i="2"/>
  <c r="H71" i="2"/>
  <c r="H70" i="2"/>
  <c r="H69" i="2"/>
  <c r="H68" i="2"/>
  <c r="H67" i="2"/>
  <c r="H64" i="2"/>
  <c r="H63" i="2"/>
  <c r="H62" i="2"/>
  <c r="H61" i="2"/>
  <c r="H60" i="2"/>
  <c r="H59" i="2"/>
  <c r="H58" i="2"/>
  <c r="H57" i="2"/>
  <c r="H56" i="2"/>
  <c r="H55" i="2"/>
  <c r="H54"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16" i="2"/>
  <c r="H15" i="2"/>
  <c r="H14" i="2"/>
  <c r="H13" i="2"/>
  <c r="H12" i="2"/>
  <c r="H11" i="2"/>
  <c r="H10" i="2"/>
  <c r="D67" i="2"/>
  <c r="D68" i="2"/>
  <c r="D69" i="2"/>
  <c r="D13" i="8" l="1"/>
  <c r="D29" i="10"/>
  <c r="D34" i="10"/>
  <c r="E6" i="13"/>
  <c r="E71" i="4"/>
  <c r="E70" i="4"/>
  <c r="E69" i="4"/>
  <c r="L9" i="8"/>
  <c r="K9" i="8"/>
  <c r="J9" i="8"/>
  <c r="I9" i="8"/>
  <c r="H9" i="8"/>
  <c r="G9" i="8"/>
  <c r="D9" i="8"/>
  <c r="C9" i="8"/>
  <c r="L4" i="8"/>
  <c r="K4" i="8"/>
  <c r="J4" i="8"/>
  <c r="I4" i="8"/>
  <c r="H4" i="8"/>
  <c r="G4" i="8"/>
  <c r="D4" i="8"/>
  <c r="C4" i="8"/>
  <c r="C47" i="8"/>
  <c r="C34" i="10"/>
  <c r="I7" i="3"/>
  <c r="I6" i="3"/>
  <c r="I5" i="3"/>
  <c r="H7" i="3"/>
  <c r="H6" i="3"/>
  <c r="H5" i="3"/>
  <c r="D14" i="3" s="1"/>
  <c r="B17" i="12"/>
  <c r="D71" i="2"/>
  <c r="D70" i="2"/>
  <c r="D28" i="10" l="1"/>
  <c r="E20" i="2" l="1"/>
  <c r="D20" i="2"/>
  <c r="C10" i="8" l="1"/>
  <c r="C24" i="12" l="1"/>
  <c r="C7" i="13" l="1"/>
  <c r="E5" i="13"/>
  <c r="E7" i="13" s="1"/>
  <c r="D13" i="13" s="1"/>
  <c r="E22" i="2" s="1"/>
  <c r="D51" i="8"/>
  <c r="D93" i="4"/>
  <c r="D92" i="4"/>
  <c r="D12" i="13" l="1"/>
  <c r="D91" i="4"/>
  <c r="C76" i="4"/>
  <c r="F49" i="10"/>
  <c r="F44" i="10"/>
  <c r="F34" i="10"/>
  <c r="F29" i="10"/>
  <c r="F21" i="10"/>
  <c r="F18" i="10"/>
  <c r="F5" i="10"/>
  <c r="H4" i="11"/>
  <c r="H3" i="11"/>
  <c r="H13" i="11"/>
  <c r="H12" i="11"/>
  <c r="H10" i="11"/>
  <c r="H9" i="11"/>
  <c r="H7" i="11"/>
  <c r="H6" i="11"/>
  <c r="G13" i="11"/>
  <c r="G12" i="11"/>
  <c r="G10" i="11"/>
  <c r="G9" i="11"/>
  <c r="G7" i="11"/>
  <c r="G6" i="11"/>
  <c r="G4" i="11"/>
  <c r="F14" i="11"/>
  <c r="E14" i="11"/>
  <c r="D14" i="11"/>
  <c r="F11" i="11"/>
  <c r="E11" i="11"/>
  <c r="D11" i="11"/>
  <c r="F8" i="11"/>
  <c r="E8" i="11"/>
  <c r="D8" i="11"/>
  <c r="F5" i="11"/>
  <c r="E5" i="11"/>
  <c r="D5" i="11"/>
  <c r="L20" i="8"/>
  <c r="H23" i="8"/>
  <c r="J23" i="8"/>
  <c r="L23" i="8"/>
  <c r="H24" i="8"/>
  <c r="J24" i="8"/>
  <c r="L24" i="8"/>
  <c r="H25" i="8"/>
  <c r="J25" i="8"/>
  <c r="L25" i="8"/>
  <c r="H26" i="8"/>
  <c r="J26" i="8"/>
  <c r="L26" i="8"/>
  <c r="H27" i="8"/>
  <c r="J27" i="8"/>
  <c r="L27" i="8"/>
  <c r="H28" i="8"/>
  <c r="J28" i="8"/>
  <c r="L28" i="8"/>
  <c r="H29" i="8"/>
  <c r="J29" i="8"/>
  <c r="L29" i="8"/>
  <c r="H30" i="8"/>
  <c r="J30" i="8"/>
  <c r="L30" i="8"/>
  <c r="H31" i="8"/>
  <c r="J31" i="8"/>
  <c r="L31" i="8"/>
  <c r="H32" i="8"/>
  <c r="J32" i="8"/>
  <c r="L32" i="8"/>
  <c r="H33" i="8"/>
  <c r="J33" i="8"/>
  <c r="L33" i="8"/>
  <c r="H34" i="8"/>
  <c r="J34" i="8"/>
  <c r="L34" i="8"/>
  <c r="H35" i="8"/>
  <c r="J35" i="8"/>
  <c r="L35" i="8"/>
  <c r="H36" i="8"/>
  <c r="J36" i="8"/>
  <c r="L36" i="8"/>
  <c r="H37" i="8"/>
  <c r="J37" i="8"/>
  <c r="L37" i="8"/>
  <c r="H38" i="8"/>
  <c r="J38" i="8"/>
  <c r="L38" i="8"/>
  <c r="H39" i="8"/>
  <c r="J39" i="8"/>
  <c r="L39" i="8"/>
  <c r="H40" i="8"/>
  <c r="J40" i="8"/>
  <c r="L40" i="8"/>
  <c r="H41" i="8"/>
  <c r="J41" i="8"/>
  <c r="L41" i="8"/>
  <c r="H42" i="8"/>
  <c r="J42" i="8"/>
  <c r="L42" i="8"/>
  <c r="H43" i="8"/>
  <c r="J43" i="8"/>
  <c r="L43" i="8"/>
  <c r="H44" i="8"/>
  <c r="J44" i="8"/>
  <c r="L44" i="8"/>
  <c r="H45" i="8"/>
  <c r="J45" i="8"/>
  <c r="L45" i="8"/>
  <c r="H46" i="8"/>
  <c r="J46" i="8"/>
  <c r="L46" i="8"/>
  <c r="D47" i="8"/>
  <c r="E47" i="8"/>
  <c r="F47" i="8"/>
  <c r="G47" i="8"/>
  <c r="D15" i="3"/>
  <c r="L14" i="8"/>
  <c r="K14" i="8"/>
  <c r="J14" i="8"/>
  <c r="I14" i="8"/>
  <c r="H14" i="8"/>
  <c r="G14" i="8"/>
  <c r="F14" i="8"/>
  <c r="E14" i="8"/>
  <c r="D14" i="8"/>
  <c r="L13" i="8"/>
  <c r="K13" i="8"/>
  <c r="J13" i="8"/>
  <c r="I13" i="8"/>
  <c r="H13" i="8"/>
  <c r="G13" i="8"/>
  <c r="F13" i="8"/>
  <c r="E13" i="8"/>
  <c r="D52" i="8"/>
  <c r="L8" i="8"/>
  <c r="K8" i="8"/>
  <c r="J8" i="8"/>
  <c r="I8" i="8"/>
  <c r="H8" i="8"/>
  <c r="G8" i="8"/>
  <c r="F8" i="8"/>
  <c r="E8" i="8"/>
  <c r="D8" i="8"/>
  <c r="D53" i="8"/>
  <c r="L2" i="8"/>
  <c r="G5" i="11" l="1"/>
  <c r="H5" i="11"/>
  <c r="D16" i="3" s="1"/>
  <c r="G8" i="11"/>
  <c r="H8" i="11"/>
  <c r="D97" i="4" s="1"/>
  <c r="G11" i="11"/>
  <c r="H14" i="11"/>
  <c r="D56" i="8" s="1"/>
  <c r="G14" i="11"/>
  <c r="H11" i="11"/>
  <c r="D57" i="8" s="1"/>
  <c r="J47" i="8"/>
  <c r="C80" i="4" s="1"/>
  <c r="F17" i="10"/>
  <c r="F43" i="10"/>
  <c r="F24" i="10"/>
  <c r="F28" i="10"/>
  <c r="F4" i="10"/>
  <c r="L47" i="8"/>
  <c r="H47" i="8"/>
  <c r="C14" i="8"/>
  <c r="C13" i="8"/>
  <c r="D55" i="8" s="1"/>
  <c r="C8" i="8"/>
  <c r="D50" i="8" s="1"/>
  <c r="E23" i="2" s="1"/>
  <c r="C3" i="10"/>
  <c r="C21" i="10"/>
  <c r="C18" i="10"/>
  <c r="C5" i="10"/>
  <c r="D21" i="10"/>
  <c r="D18" i="10"/>
  <c r="D5" i="10"/>
  <c r="E5" i="10"/>
  <c r="E21" i="10"/>
  <c r="E18" i="10"/>
  <c r="D54" i="8" l="1"/>
  <c r="D95" i="4"/>
  <c r="D96" i="4"/>
  <c r="C81" i="4"/>
  <c r="D94" i="4" s="1"/>
  <c r="F55" i="10"/>
  <c r="F56" i="10" s="1"/>
  <c r="C5" i="8"/>
  <c r="D61" i="10"/>
  <c r="F42" i="10"/>
  <c r="E24" i="10"/>
  <c r="D24" i="10"/>
  <c r="C24" i="10"/>
  <c r="D4" i="10"/>
  <c r="C17" i="10"/>
  <c r="D17" i="10"/>
  <c r="C4" i="10"/>
  <c r="E4" i="10"/>
  <c r="D3" i="10"/>
  <c r="E3" i="10" s="1"/>
  <c r="F3" i="10" s="1"/>
  <c r="C49" i="10"/>
  <c r="C44" i="10"/>
  <c r="C29" i="10"/>
  <c r="C28" i="10" s="1"/>
  <c r="D49" i="10"/>
  <c r="D44" i="10"/>
  <c r="E49" i="10"/>
  <c r="E44" i="10"/>
  <c r="E34" i="10"/>
  <c r="E29" i="10"/>
  <c r="E28" i="10" l="1"/>
  <c r="D43" i="10"/>
  <c r="C43" i="10"/>
  <c r="D59" i="10" s="1"/>
  <c r="E43" i="10"/>
  <c r="C27" i="10"/>
  <c r="D11" i="13" l="1"/>
  <c r="C42" i="10"/>
  <c r="D42" i="10"/>
  <c r="E42" i="10"/>
  <c r="D55" i="10"/>
  <c r="D27" i="10"/>
  <c r="E55" i="10"/>
  <c r="E56" i="10" s="1"/>
  <c r="C55" i="10"/>
  <c r="G3" i="11"/>
  <c r="D62" i="10" l="1"/>
  <c r="C56" i="10"/>
  <c r="D56" i="10"/>
  <c r="E27" i="10"/>
  <c r="D60" i="10" l="1"/>
  <c r="E17" i="10"/>
  <c r="F27" i="10"/>
  <c r="D13" i="3"/>
  <c r="D12" i="3"/>
  <c r="E11" i="4" l="1"/>
  <c r="E65" i="4"/>
  <c r="D90" i="4" l="1"/>
  <c r="D89" i="4"/>
</calcChain>
</file>

<file path=xl/sharedStrings.xml><?xml version="1.0" encoding="utf-8"?>
<sst xmlns="http://schemas.openxmlformats.org/spreadsheetml/2006/main" count="983" uniqueCount="607">
  <si>
    <t>…</t>
  </si>
  <si>
    <t>TIÊU CHUẨN 1: TỔ CHỨC VÀ QUẢN TRỊ</t>
  </si>
  <si>
    <t>Khoa học giáo dục và đào tạo giáo viên</t>
  </si>
  <si>
    <t>Nghệ thuật</t>
  </si>
  <si>
    <t>Nhân văn</t>
  </si>
  <si>
    <t>Khoa học xã hội và hành vi</t>
  </si>
  <si>
    <t>Báo chí và thông tin</t>
  </si>
  <si>
    <t>Kinh doanh và quản lý</t>
  </si>
  <si>
    <t>Pháp luật</t>
  </si>
  <si>
    <t>Khoa học sự sống</t>
  </si>
  <si>
    <t>Khoa học tự nhiên</t>
  </si>
  <si>
    <t>Toán và thống kê</t>
  </si>
  <si>
    <t>Máy tính và công nghệ thông tin</t>
  </si>
  <si>
    <t>Công nghệ kỹ thuật</t>
  </si>
  <si>
    <t>Kỹ thuật</t>
  </si>
  <si>
    <t>Sản xuất và chế biến</t>
  </si>
  <si>
    <t>Kiến trúc và xây dựng</t>
  </si>
  <si>
    <t>Nông, lâm nghiệp và thủy sản</t>
  </si>
  <si>
    <t>Thú y</t>
  </si>
  <si>
    <t>Sức khỏe</t>
  </si>
  <si>
    <t>Dịch vụ xã hội</t>
  </si>
  <si>
    <t>Du lịch, khách sạn, thể thao và dịch vụ cá nhân</t>
  </si>
  <si>
    <t>Môi trường và bảo vệ môi trường</t>
  </si>
  <si>
    <t>An ninh, quốc phòng</t>
  </si>
  <si>
    <t>Lĩnh vực khác</t>
  </si>
  <si>
    <t xml:space="preserve">Hệ số </t>
  </si>
  <si>
    <t>Tổng số</t>
  </si>
  <si>
    <t>ĐH</t>
  </si>
  <si>
    <t>PGS</t>
  </si>
  <si>
    <t>GS</t>
  </si>
  <si>
    <t>Ghi chú:</t>
  </si>
  <si>
    <t>TIÊU CHUẨN 2: GIẢNG VIÊN</t>
  </si>
  <si>
    <t>Tỉ lệ phản hồi</t>
  </si>
  <si>
    <t>TIÊU CHUẨN 3: ĐIỀU KIỆN DẠY VÀ HỌC</t>
  </si>
  <si>
    <t>Trụ sở chính</t>
  </si>
  <si>
    <t>Phân hiệu…</t>
  </si>
  <si>
    <t>Ký hiệu</t>
  </si>
  <si>
    <t>Địa chỉ</t>
  </si>
  <si>
    <t>ĐHX</t>
  </si>
  <si>
    <t>Tòa nhà hiệu bộ</t>
  </si>
  <si>
    <t>Tòa nhà thư viện</t>
  </si>
  <si>
    <t>A1</t>
  </si>
  <si>
    <t>B1</t>
  </si>
  <si>
    <t>Tòa nhà khoa …</t>
  </si>
  <si>
    <t>Sở hữu</t>
  </si>
  <si>
    <t>Liên kết</t>
  </si>
  <si>
    <t>Thuê lâu năm</t>
  </si>
  <si>
    <t>Bảng 3A: Khuôn viên trụ sở chính và các phân hiệu</t>
  </si>
  <si>
    <t>Đại học</t>
  </si>
  <si>
    <t>VLVH</t>
  </si>
  <si>
    <t>Sau đại học</t>
  </si>
  <si>
    <t>ĐTTX</t>
  </si>
  <si>
    <t>CQ</t>
  </si>
  <si>
    <t>TS</t>
  </si>
  <si>
    <t>C1</t>
  </si>
  <si>
    <t>Số giảng viên cơ hữu trong độ tuổi lao động</t>
  </si>
  <si>
    <t>Số lượng</t>
  </si>
  <si>
    <t>Diện tích đất (m2)</t>
  </si>
  <si>
    <t>(1)</t>
  </si>
  <si>
    <t>(2)</t>
  </si>
  <si>
    <t>Ghi chú</t>
  </si>
  <si>
    <t>(3)</t>
  </si>
  <si>
    <t>Phương thức khảo sát:</t>
  </si>
  <si>
    <t>TRỰC TUYẾN</t>
  </si>
  <si>
    <t>(4)</t>
  </si>
  <si>
    <t>Số lượt khảo sát tính theo tổng số lượt người học được gửi và đề nghị trả lời câu hỏi khảo sát (bao gồm tất cả hình thức đào tạo). Đối với hình thức khảo sát theo lớp học, một sinh viên có thể tham gia nhiều lượt khảo sát (theo từng lớp học, đối với từng giảng viên). Đối với các hình thức khảo sát tổng thể, mỗi sinh viên tham gia một lượt khảo sát, số lượt khảo sát bằng tổng số sinh viên. Đối với hình thức khảo sát chọn mẫu, số lượt khảo sát ít nhất bằng 20% số sinh viên và phải mang tính ngẫu nhiên, đại diện cho tất cả các khóa đào tạo và chương trình đào tạo.</t>
  </si>
  <si>
    <t>Số lượt sinh viên gửi ý kiến phản hồi hợp lệ (sau khi loại bỏ những phiếu trả lời hoàn toàn trống hoặc những phiếu có chứa thông tin mâu thuẫn, phiếu của một sinh viên gửi nhiều lần…).</t>
  </si>
  <si>
    <t>TIÊU CHUẨN 4: TÀI CHÍNH</t>
  </si>
  <si>
    <t>Ngân sách nhà nước</t>
  </si>
  <si>
    <t>Học phí, lệ phí từ người học</t>
  </si>
  <si>
    <t>Giá trị</t>
  </si>
  <si>
    <t>Đơn vị tính:</t>
  </si>
  <si>
    <t>LĨNH VỰC ĐÀO TẠO</t>
  </si>
  <si>
    <t>Tổng số GV 
quy chuẩn</t>
  </si>
  <si>
    <t>KHUÔN VIÊN</t>
  </si>
  <si>
    <t>CÔNG TRÌNH</t>
  </si>
  <si>
    <t>THEO LỚP</t>
  </si>
  <si>
    <t>TỔNG</t>
  </si>
  <si>
    <t>Quy chuẩn về diện tích</t>
  </si>
  <si>
    <t>Tòa nhà giảng đường…</t>
  </si>
  <si>
    <t>Hình thức sử dụng</t>
  </si>
  <si>
    <t>Số bản sách giáo trình, tài liệu học tập/sinh viên</t>
  </si>
  <si>
    <t>TỔNG SỐ</t>
  </si>
  <si>
    <t>THỰC TẾ</t>
  </si>
  <si>
    <t>CHỈ SỐ ĐÁNH GIÁ</t>
  </si>
  <si>
    <t>[-]</t>
  </si>
  <si>
    <t>Trường…</t>
  </si>
  <si>
    <t>Bộ Giáo dục và Đào tạo</t>
  </si>
  <si>
    <t>Tiến sĩ</t>
  </si>
  <si>
    <t>I</t>
  </si>
  <si>
    <t>Chi hỗ trợ người học</t>
  </si>
  <si>
    <t>Chi cơ sở vật chất, dịch vụ</t>
  </si>
  <si>
    <t>Chi quản lý và chi khác</t>
  </si>
  <si>
    <t>II</t>
  </si>
  <si>
    <t>III</t>
  </si>
  <si>
    <t>Chi lương, thu nhập của cán bộ nghiên cứu</t>
  </si>
  <si>
    <t>Chi lương, thu nhập của cán bộ giảng dạy</t>
  </si>
  <si>
    <t>IV</t>
  </si>
  <si>
    <t>V</t>
  </si>
  <si>
    <t>TỔNG THU</t>
  </si>
  <si>
    <t>TỔNG CHI</t>
  </si>
  <si>
    <t>A</t>
  </si>
  <si>
    <t>B</t>
  </si>
  <si>
    <t>Hoạt động giáo dục-đào tạo</t>
  </si>
  <si>
    <t>Hoạt động khoa học-công nghệ</t>
  </si>
  <si>
    <t>C</t>
  </si>
  <si>
    <t>Chi khác</t>
  </si>
  <si>
    <t>Tỉ đồng</t>
  </si>
  <si>
    <t>Hợp tác, tài trợ và quà tặng</t>
  </si>
  <si>
    <t>Thu khác</t>
  </si>
  <si>
    <t>Thu nhập (thuần) từ hoạt động tài chính</t>
  </si>
  <si>
    <t>Thu nhập (thuần) từ hoạt động kinh doanh, dịch vụ</t>
  </si>
  <si>
    <t>Thu nhập (thuần) khác</t>
  </si>
  <si>
    <t>TÀI SẢN</t>
  </si>
  <si>
    <t>Tài sản ngắn hạn</t>
  </si>
  <si>
    <t>Tài sản dài hạn</t>
  </si>
  <si>
    <t>NGUỒN VỐN</t>
  </si>
  <si>
    <t>Nợ phải trả</t>
  </si>
  <si>
    <t>Tiền và các khoản tương đương tiền</t>
  </si>
  <si>
    <t>Đầu tư tài chính ngắn hạn</t>
  </si>
  <si>
    <t>Các khoản phải thu ngắn hạn</t>
  </si>
  <si>
    <t>Hàng tồn kho</t>
  </si>
  <si>
    <t>Tài sản ngắn hạn khác</t>
  </si>
  <si>
    <t>Các khoản phải thu dài hạn</t>
  </si>
  <si>
    <t>Tài sản cố định</t>
  </si>
  <si>
    <t>Tài sản dở dang dài hạn</t>
  </si>
  <si>
    <t>Đầu tư tài chính dài hạn</t>
  </si>
  <si>
    <t>Tài sản dài hạn khác</t>
  </si>
  <si>
    <t>Nợ ngắn hạn</t>
  </si>
  <si>
    <t>Nợ dài hạn</t>
  </si>
  <si>
    <t>Nguồn kinh phí và quỹ khác</t>
  </si>
  <si>
    <t>Nguồn vốn kinh doanh/Vốn chủ sở hữu</t>
  </si>
  <si>
    <t>Tài sản ròng chi tiêu được (=B.II-A.II+…)</t>
  </si>
  <si>
    <t>Tổng nguồn thu ngoài NSNN và học phí</t>
  </si>
  <si>
    <t>TIÊU CHUẨN 5: TUYỂN SINH VÀ ĐÀO TẠO</t>
  </si>
  <si>
    <t xml:space="preserve">5.1 </t>
  </si>
  <si>
    <t>5.2</t>
  </si>
  <si>
    <t>5.3</t>
  </si>
  <si>
    <t>5.4</t>
  </si>
  <si>
    <t>5.5</t>
  </si>
  <si>
    <t>Tài sản ròng (vốn chủ sở hữu)</t>
  </si>
  <si>
    <t>Tỉ lệ thôi học toàn trường</t>
  </si>
  <si>
    <t>Tỉ lệ tốt nghiệp</t>
  </si>
  <si>
    <t>Tỉ lệ giảng viên tiến sĩ thôi việc, chuyển đi</t>
  </si>
  <si>
    <t>Tỉ lệ sinh viên hài lòng với giảng viên</t>
  </si>
  <si>
    <t>Tỉ lệ tốt nghiệp đúng hạn</t>
  </si>
  <si>
    <t>Tỉ lệ sinh viên tốt nghiệp hài lòng tổng thể</t>
  </si>
  <si>
    <t>Tỉ lệ có việc làm</t>
  </si>
  <si>
    <t>Tỉ lệ nhập học mới/chỉ tiêu</t>
  </si>
  <si>
    <t>Tỉ lệ chương trình đào tạo đạt chuẩn</t>
  </si>
  <si>
    <t>Tỉ lệ giảng viên có trình độ tiến sĩ</t>
  </si>
  <si>
    <t>Tỉ lệ giảng viên cơ hữu trong độ tuổi lao động</t>
  </si>
  <si>
    <t>31/12/</t>
  </si>
  <si>
    <t>Thời điểm thống kê:</t>
  </si>
  <si>
    <t>CHỈ SỐ THỐNG KÊ</t>
  </si>
  <si>
    <t>Số tốt nghiệp trong năm qua, đúng hạn</t>
  </si>
  <si>
    <t>Tỉ lệ thôi học sau năm thứ nhất</t>
  </si>
  <si>
    <t>Số tốt nghiệp đúng hạn/số nhập học</t>
  </si>
  <si>
    <t>Tỉ lệ phản hồi tích cực</t>
  </si>
  <si>
    <t>Bạn hài lòng như thế nào về chất lượng và hiệu quả giảng dạy, hướng dẫn của giảng viên đối với tiến bộ học tập của bản thân?</t>
  </si>
  <si>
    <r>
      <t>CÂU HỎI KHẢO SÁT Ý KIẾN</t>
    </r>
    <r>
      <rPr>
        <b/>
        <vertAlign val="superscript"/>
        <sz val="11"/>
        <color theme="1"/>
        <rFont val="Calibri"/>
        <family val="2"/>
      </rPr>
      <t xml:space="preserve"> (1)</t>
    </r>
  </si>
  <si>
    <r>
      <t>Số lượt khảo sát</t>
    </r>
    <r>
      <rPr>
        <b/>
        <vertAlign val="superscript"/>
        <sz val="11"/>
        <color theme="1"/>
        <rFont val="Calibri"/>
        <family val="2"/>
      </rPr>
      <t>(2)</t>
    </r>
  </si>
  <si>
    <r>
      <t>Số lượt phản hồi</t>
    </r>
    <r>
      <rPr>
        <b/>
        <vertAlign val="superscript"/>
        <sz val="11"/>
        <color theme="1"/>
        <rFont val="Calibri"/>
        <family val="2"/>
      </rPr>
      <t>(3)</t>
    </r>
  </si>
  <si>
    <r>
      <t>Phản hồi tích cực</t>
    </r>
    <r>
      <rPr>
        <b/>
        <vertAlign val="superscript"/>
        <sz val="11"/>
        <color theme="1"/>
        <rFont val="Calibri"/>
        <family val="2"/>
      </rPr>
      <t>(4)</t>
    </r>
  </si>
  <si>
    <t>Số giảng viên toàn thời gian</t>
  </si>
  <si>
    <t>Chức danh</t>
  </si>
  <si>
    <t>Số giảng viên toàn thời gian thôi việc, chuyển đi trong năm</t>
  </si>
  <si>
    <t>Quy chuẩn về giảng dạy</t>
  </si>
  <si>
    <t>Sinh viên</t>
  </si>
  <si>
    <t>GHI CHÚ</t>
  </si>
  <si>
    <t>Chỉ số tăng trưởng bền vững (trung bình 3 năm)</t>
  </si>
  <si>
    <t>Số đầu sách giáo trình, tài liệu học tập/ngành</t>
  </si>
  <si>
    <t>Tỉ lệ sinh viên hài lòng với điều kiện dạy và học</t>
  </si>
  <si>
    <t>Số đầu sách có bản in</t>
  </si>
  <si>
    <t>Số bản sách in/sinh viên quy chuẩn</t>
  </si>
  <si>
    <t>Số bản sách (in và điện tử)/sinh viên quy chuẩn</t>
  </si>
  <si>
    <t>GIÁ TRỊ</t>
  </si>
  <si>
    <t>Số đã được đánh giá đáp ứng chuẩn CTĐT</t>
  </si>
  <si>
    <t>Mục đích sử dụng</t>
  </si>
  <si>
    <t>Số đã được công nhận đạt kiểm định chất lượng 
(còn thời hạn)</t>
  </si>
  <si>
    <t>Hành chính</t>
  </si>
  <si>
    <t>Kết hợp</t>
  </si>
  <si>
    <t>Hệ số biến động tài sản ròng (trung bình 3 năm)</t>
  </si>
  <si>
    <t>Hệ số biến động nhập học (trung bình 3 năm gần nhất)</t>
  </si>
  <si>
    <t>Dịch vụ vận tải</t>
  </si>
  <si>
    <t>TIÊU CHUẨN 6: NGHIÊN CỨU VÀ ĐỔI MỚI SÁNG TẠO</t>
  </si>
  <si>
    <t xml:space="preserve">6.1 </t>
  </si>
  <si>
    <t>6.2</t>
  </si>
  <si>
    <t>Số công bố khoa học/giảng viên</t>
  </si>
  <si>
    <t>QUY CHUẨN</t>
  </si>
  <si>
    <t>HỆ SỐ</t>
  </si>
  <si>
    <t>Số máy tính cá nhân/1.000 sinh viên</t>
  </si>
  <si>
    <t>Số máy tính cá nhân</t>
  </si>
  <si>
    <t>Trường đại học</t>
  </si>
  <si>
    <t>(ký tên, đóng dấu)</t>
  </si>
  <si>
    <t>THỰC HIỆN CHUẨN CƠ SỞ GIÁO DỤC ĐẠI HỌC</t>
  </si>
  <si>
    <t>Tên cơ sở giáo dục đại học</t>
  </si>
  <si>
    <t>Mô hình tổ chức</t>
  </si>
  <si>
    <t>Loại hình sở hữu</t>
  </si>
  <si>
    <t>Cơ quan quản lý trực tiếp</t>
  </si>
  <si>
    <t>Trình độ đào tạo cao nhất</t>
  </si>
  <si>
    <t>Địa chỉ trụ sở chính</t>
  </si>
  <si>
    <t>Trang thông tin điện tử</t>
  </si>
  <si>
    <t>Địa chỉ email</t>
  </si>
  <si>
    <t>Người lập báo cáo</t>
  </si>
  <si>
    <t>Ngày lập báo cáo</t>
  </si>
  <si>
    <t>HỌ VÀ TÊN</t>
  </si>
  <si>
    <t>TÊN VĂN BẢN</t>
  </si>
  <si>
    <t>Quy chế tổ chức và hoạt động</t>
  </si>
  <si>
    <t>Quy chế tài chính</t>
  </si>
  <si>
    <t>CHỨC TRÁCH</t>
  </si>
  <si>
    <t>Hiệu trưởng</t>
  </si>
  <si>
    <t>Ngày có hiệu lực</t>
  </si>
  <si>
    <t>ĐƯỜNG DẪN TRANG WEB</t>
  </si>
  <si>
    <t>Nơi lưu trữ</t>
  </si>
  <si>
    <t>Mã trường</t>
  </si>
  <si>
    <t>Số công bố WoS, Scopus quy chuẩn/giảng viên</t>
  </si>
  <si>
    <t>Tổng số công bố WoS, Scopus không thuộc lĩnh vực STEM</t>
  </si>
  <si>
    <t>Tổng số công bố WoS, Scopus thuộc lĩnh vực STEM</t>
  </si>
  <si>
    <t>Hệ số dự trữ cơ bản</t>
  </si>
  <si>
    <t xml:space="preserve">Tỉ trọng thu khoa học-công nghệ </t>
  </si>
  <si>
    <t>Tốc độ Internet/1.000 sinh viên (Mbps)</t>
  </si>
  <si>
    <t>Trường chuyên ngành đặc thù</t>
  </si>
  <si>
    <t>Năm đi vào hoạt động</t>
  </si>
  <si>
    <t>Bảng 1A. Danh sách lãnh đạo nhà trường</t>
  </si>
  <si>
    <t>Thời gian khuyết lãnh đạo nhà trường</t>
  </si>
  <si>
    <t>Mức độ số hóa thông tin quản lý</t>
  </si>
  <si>
    <t>Chủ tịch HĐT</t>
  </si>
  <si>
    <t>Nơi ban hành</t>
  </si>
  <si>
    <t>Bộ GDĐT</t>
  </si>
  <si>
    <t>VĂN BẢN QUYẾT ĐỊNH</t>
  </si>
  <si>
    <t>Nguyễn Văn A</t>
  </si>
  <si>
    <t>Trần Văn B</t>
  </si>
  <si>
    <t>Chiến lược, kế hoạch phát triển</t>
  </si>
  <si>
    <t>Quy định về công tác cán bộ, nhân sự</t>
  </si>
  <si>
    <t>Danh mục vị trí việc làm</t>
  </si>
  <si>
    <t>Chính sách bảo đảm chất lượng GDĐH</t>
  </si>
  <si>
    <t>TÌNH TRẠNG</t>
  </si>
  <si>
    <t>Đã ban hành</t>
  </si>
  <si>
    <t>TÊN VĂN BẢN CỦA CƠ SỞ ĐÀO TẠO</t>
  </si>
  <si>
    <t>NGÀY BAN HÀNH</t>
  </si>
  <si>
    <t>CHỈ TIÊU 
CHIẾN LƯỢC</t>
  </si>
  <si>
    <t>CHỈ SỐ CHÍNH</t>
  </si>
  <si>
    <t>Tỉ lệ chỉ số chính được cải thiện</t>
  </si>
  <si>
    <t>KẾT QUẢ ĐẠT ĐƯỢC</t>
  </si>
  <si>
    <t>Tốt hơn</t>
  </si>
  <si>
    <t>SỐ LIỆU THỐNG KÊ</t>
  </si>
  <si>
    <t>Bảng 3B: Công trình phục vụ đào tạo, nghiên cứu</t>
  </si>
  <si>
    <t>Bảng 4A: Báo cáo tình hình tài chính</t>
  </si>
  <si>
    <t>Bảng 4B: Báo cáo kết quả hoạt động</t>
  </si>
  <si>
    <t>Bảng 3E: Hạ tầng công nghệ thông tin</t>
  </si>
  <si>
    <t>Bảng 5A: Kết quả đào tạo và tuyển sinh</t>
  </si>
  <si>
    <t xml:space="preserve">Bảng 3C: Chương trình đào tạo </t>
  </si>
  <si>
    <t>Bảng 3D: Giáo trình, tài liệu học tập bắt buộc</t>
  </si>
  <si>
    <t>Bảng 2A: Đội ngũ giảng viên toàn thời gian</t>
  </si>
  <si>
    <t xml:space="preserve">Bảng 2A: Đội ngũ giảng viên toàn thời gian </t>
  </si>
  <si>
    <t>Bảng 3C: Chương trình đào tạo</t>
  </si>
  <si>
    <t>Bảng 5B: Quy mô đào tạo theo lĩnh vực và trình độ</t>
  </si>
  <si>
    <t>Bảng 6A: Công bố khoa học của giảng viên toàn thời gian</t>
  </si>
  <si>
    <t>Bảng 6A: Công bố khoa học của giảng viên</t>
  </si>
  <si>
    <t>So sánh</t>
  </si>
  <si>
    <t>Đầy đủ</t>
  </si>
  <si>
    <t>MỨC ĐỘ TRÍCH XUẤT TỪ HTTTQL CỦA NHÀ TRƯỜNG</t>
  </si>
  <si>
    <t>MỨC ĐỘ CẬP NHẬT SỐ LIỆU TRÊN HEMIS</t>
  </si>
  <si>
    <t>Bảng 1D. Số liệu thống kê lập báo cáo đánh giá</t>
  </si>
  <si>
    <t>Tổng số ngành đào tạo (các trình độ đại học, thạc sĩ và tiến sĩ)</t>
  </si>
  <si>
    <t xml:space="preserve">Số đầu sách điện tử có truy cập trực tuyến cho người học và cán bộ </t>
  </si>
  <si>
    <t>Tổng số đầu giáo trình, tài liệu bắt buộc cần có cho các ngành đào tạo ở các trình độ</t>
  </si>
  <si>
    <t>Tốc độ hoặc băng thông đường truyền Internet (Mpbs)</t>
  </si>
  <si>
    <t>Bảng 1B: Danh mục các văn bản ban hành theo quy định của Luật Giáo dục đại học</t>
  </si>
  <si>
    <t xml:space="preserve">Quy chế dân chủ </t>
  </si>
  <si>
    <t>Email, điện thoại liên hệ</t>
  </si>
  <si>
    <t>Tỉ lệ nhập học mới/chỉ tiêu tuyển sinh</t>
  </si>
  <si>
    <t>Số bài báo WoS/Scopus trên một giảng viên</t>
  </si>
  <si>
    <t>Tỉ lệ văn bản được ban hành theo Luật GDĐH</t>
  </si>
  <si>
    <t>Mức độ kết nối dữ liệu với cơ sở dữ liệu quốc gia về giáo dục đại học (HEMIS)</t>
  </si>
  <si>
    <t>Tỉ lệ sinh viên trên giảng viên quy chuẩn</t>
  </si>
  <si>
    <r>
      <t>Trình độ</t>
    </r>
    <r>
      <rPr>
        <b/>
        <vertAlign val="superscript"/>
        <sz val="11"/>
        <color rgb="FFFF0000"/>
        <rFont val="Calibri"/>
        <family val="2"/>
      </rPr>
      <t>(1)</t>
    </r>
  </si>
  <si>
    <t>ThS</t>
  </si>
  <si>
    <t>Trong thời gian 12 tháng sau khi tốt nghiệp (18 tháng đối với ngành Y khoa), bạn đã có việc làm, tự tạo việc làm (hoặc đi học tiếp) phù hợp với trình độ chuyên môn hay chưa?</t>
  </si>
  <si>
    <t>Số phản hồi tích cực là số chọn 2 mức độ đánh giá cao nhất:
- Đối với câu hỏi 1, 2 và 3: Là số lượt sinh viên đánh giá từ mức 'Hài lòng' trở lên (Hài lòng, Rất hài lòng).
- Đối với câu hỏi 4: Là số lượt sinh viên tốt nghiệp lựa chọn 'Có việc làm phù hợp với trình độ chuyên môn' hoặc 'Tự tạo việc làm' hoặc 'Đã đi học hoặc chuẩn bị đi học trình độ cao hơn'</t>
  </si>
  <si>
    <t>Tỉ lệ chương trình đào tạo đại học đạt kiểm định</t>
  </si>
  <si>
    <t>Diện tích đất/sinh viên chính quy quy chuẩn (m2)</t>
  </si>
  <si>
    <t>Diện tích sàn xây dựng/sinh viên chính quy quy chuẩn (m2)</t>
  </si>
  <si>
    <t>Tổng số chương trình đào tạo của CSGDĐH</t>
  </si>
  <si>
    <t>Số bản sách in có sẵn sinh viên có thể mượn trực tiếp</t>
  </si>
  <si>
    <t>Bạn hài lòng như thế nào về điều kiện dạy và học (chương trình đào tạo, điều kiện cơ sở vật chất, công nghệ thông tin và học liệu) đối với quá trình học tập của bản thân?</t>
  </si>
  <si>
    <t>Biên độ hoạt động an toàn (trung bình 3 năm)</t>
  </si>
  <si>
    <t xml:space="preserve">CHÊNH LỆCH THU CHI </t>
  </si>
  <si>
    <t>Chênh lệch thu chi/Tổng thu</t>
  </si>
  <si>
    <t>Tư vấn, chuyển giao tri thức</t>
  </si>
  <si>
    <t xml:space="preserve">Tổng số công bố khoa học được HĐCDGSNN công nhận (bài báo tạp chí, báo cáo hội nghị, sách, chương sách, phát minh, sáng chế, giải pháp hữu ích), không nằm trong danh mục WoS, Scopus </t>
  </si>
  <si>
    <t>Lưu ý: Số giảng viên có trình độ tiến sĩ kê khai ở đây KHÔNG bao gồm những người có chức danh giáo sư, phó giáo sư</t>
  </si>
  <si>
    <t>Bảng 5B: Quy mô đào tạo theo lĩnh vực và theo trình độ đào tạo</t>
  </si>
  <si>
    <r>
      <t>Thống kê quy mô đào tạo, tuyển sinh của 10 năm</t>
    </r>
    <r>
      <rPr>
        <b/>
        <vertAlign val="superscript"/>
        <sz val="10"/>
        <color rgb="FF000000"/>
        <rFont val="Calibri"/>
        <family val="2"/>
      </rPr>
      <t>(1)</t>
    </r>
  </si>
  <si>
    <t>Bạn hài lòng như thế nào về tổng thể quá trình đào tạo và trải nghiệm tại trường đối với sự phát triển về kiến thức, năng lực và phẩm chất của bản thân?</t>
  </si>
  <si>
    <t>Câu hỏi khảo sát ý kiến có năm mức độ đánh giá:
- Đối với câu hỏi 1, 2 và 3: Rất không hài lòng, Không hài lòng, Phân vân, Hài lòng, Rất hài lòng.
- Đối với câu hỏi 4 (dành cho sinh viên đã tốt nghiệp): Chưa đi tìm việc; Chưa có việc làm; Có việc làm chưa phù hợp  với trình độ chuyên môn; Tự tạo việc làm; Có việc làm phù hợp với trình độ chuyên môn; Đã đi học hoặc chuẩn bị đi học trình độ cao hơn.</t>
  </si>
  <si>
    <t>THỜI HẠN GIỮ CHỨC VỤ ĐẾN</t>
  </si>
  <si>
    <t>Bảng 1C: Kết quả thực hiện chiến lược, kế hoạch phát triển giai đoạn 20xx-202y</t>
  </si>
  <si>
    <t>Tỉ lệ nhập học = Số nhập học/chỉ tiêu</t>
  </si>
  <si>
    <t>Cộng số sinh viên hiện tại đang theo học tại cơ sở đào tạo của tất cả năm nhập học đúng bằng tổng số sinh viên có mặt cuối năm thống kê (31 tháng 12).</t>
  </si>
  <si>
    <r>
      <t>Số hiện tại đang theo học tại cơ sở đào tạo</t>
    </r>
    <r>
      <rPr>
        <vertAlign val="superscript"/>
        <sz val="10"/>
        <color rgb="FF000000"/>
        <rFont val="Calibri"/>
        <family val="2"/>
      </rPr>
      <t>(3)</t>
    </r>
  </si>
  <si>
    <t>Thống kê tối đa 10 năm để có số liệu tính toán tỉ lệ tốt nghiệp trong trường hợp CSGDĐH có chương trình đào tạo tới 6 năm (như các ngành đào tạo Bác sĩ Y khoa) và thống kê số liệu tại thời điểm cuối năm thống kê (31 tháng 12), tính tổng số sinh viên đại học và học viên sau đại học</t>
  </si>
  <si>
    <t>Tổng số sinh viên có mặt cuối năm (cả đại học và sau đại học)</t>
  </si>
  <si>
    <t>Chỉ tiêu tuyển sinh theo kế hoạch hàng năm (cả đại học và sau đại học)</t>
  </si>
  <si>
    <t>Số nhập học mới của từng năm (cả đại học và sau đại học)</t>
  </si>
  <si>
    <t>TỔNG SV ĐẠI HỌC</t>
  </si>
  <si>
    <t>TỔNG HV SAU ĐẠI HỌC</t>
  </si>
  <si>
    <t xml:space="preserve">Số tốt nghiệp trong năm qua, quá hạn ≤ 0,5 thời gian tiêu chuẩn </t>
  </si>
  <si>
    <t>Số liệu của các chỉ số 5, 6 và 7 ghi vào ô của từng năm theo số sinh viên nhập học của năm đó, hiện còn đang theo học (5) hay đã tốt nghiệp trong năm qua (6, 7), cả đại học và sau đại học</t>
  </si>
  <si>
    <t xml:space="preserve"> Số tốt nghiệp quá hạn ≤ 0,5 thời gian tiêu chuẩn/số nhập học</t>
  </si>
  <si>
    <r>
      <t>Thống kê tình trạng sinh viên theo khóa nhập học</t>
    </r>
    <r>
      <rPr>
        <b/>
        <vertAlign val="superscript"/>
        <sz val="10"/>
        <color rgb="FF000000"/>
        <rFont val="Calibri"/>
        <family val="2"/>
      </rPr>
      <t xml:space="preserve"> (2)</t>
    </r>
  </si>
  <si>
    <t>Tư thục</t>
  </si>
  <si>
    <t>Hết hiệu lực</t>
  </si>
  <si>
    <t>……..</t>
  </si>
  <si>
    <t>TC11</t>
  </si>
  <si>
    <t>TC13</t>
  </si>
  <si>
    <t>TC12</t>
  </si>
  <si>
    <t>TC14</t>
  </si>
  <si>
    <t>TC21</t>
  </si>
  <si>
    <t>Mã Tiêu chí</t>
  </si>
  <si>
    <t>Mã Chỉ số</t>
  </si>
  <si>
    <t>TC25</t>
  </si>
  <si>
    <t>TC31</t>
  </si>
  <si>
    <t>TC32</t>
  </si>
  <si>
    <t>TC33</t>
  </si>
  <si>
    <t>TC34</t>
  </si>
  <si>
    <t>TC36</t>
  </si>
  <si>
    <t>TC1310</t>
  </si>
  <si>
    <t>TC1311</t>
  </si>
  <si>
    <t>TC1312</t>
  </si>
  <si>
    <t>TC1313</t>
  </si>
  <si>
    <t>TC1314</t>
  </si>
  <si>
    <t>TC1315</t>
  </si>
  <si>
    <t>TC1316</t>
  </si>
  <si>
    <t>TC1317</t>
  </si>
  <si>
    <t>TC1318</t>
  </si>
  <si>
    <t>TC1319</t>
  </si>
  <si>
    <t>TC1320</t>
  </si>
  <si>
    <t>TC1321</t>
  </si>
  <si>
    <t>TC1322</t>
  </si>
  <si>
    <t>TC1323</t>
  </si>
  <si>
    <t>TC1324</t>
  </si>
  <si>
    <t>TC1325</t>
  </si>
  <si>
    <t>TC1326</t>
  </si>
  <si>
    <t>TC1327</t>
  </si>
  <si>
    <t>TC1328</t>
  </si>
  <si>
    <t>TC1329</t>
  </si>
  <si>
    <t>TC1410</t>
  </si>
  <si>
    <t>TC1411</t>
  </si>
  <si>
    <t>TC1301</t>
  </si>
  <si>
    <t>TC1302</t>
  </si>
  <si>
    <t>TC1303</t>
  </si>
  <si>
    <t>TC1304</t>
  </si>
  <si>
    <t>TC1305</t>
  </si>
  <si>
    <t>TC1306</t>
  </si>
  <si>
    <t>TC1307</t>
  </si>
  <si>
    <t>TC1308</t>
  </si>
  <si>
    <t>TC1309</t>
  </si>
  <si>
    <t>TC1101</t>
  </si>
  <si>
    <t>TC1102</t>
  </si>
  <si>
    <t>TC1201</t>
  </si>
  <si>
    <t>TC1202</t>
  </si>
  <si>
    <t>TC1203</t>
  </si>
  <si>
    <t>TC1204</t>
  </si>
  <si>
    <t>TC1205</t>
  </si>
  <si>
    <t>TC1206</t>
  </si>
  <si>
    <t>TC1207</t>
  </si>
  <si>
    <t>TC1401</t>
  </si>
  <si>
    <t>TC1402</t>
  </si>
  <si>
    <t>TC1403</t>
  </si>
  <si>
    <t>TC1404</t>
  </si>
  <si>
    <t>TC1405</t>
  </si>
  <si>
    <t>TC1406</t>
  </si>
  <si>
    <t>TC1407</t>
  </si>
  <si>
    <t>TC1408</t>
  </si>
  <si>
    <t>TC1409</t>
  </si>
  <si>
    <t>TC2101</t>
  </si>
  <si>
    <t>TC2102</t>
  </si>
  <si>
    <t>TC2103</t>
  </si>
  <si>
    <t>CS11</t>
  </si>
  <si>
    <t>CS12</t>
  </si>
  <si>
    <t>CS13</t>
  </si>
  <si>
    <t>CS14</t>
  </si>
  <si>
    <t>CS1101</t>
  </si>
  <si>
    <t>CS1201</t>
  </si>
  <si>
    <t>CS1301</t>
  </si>
  <si>
    <t>CS1401</t>
  </si>
  <si>
    <t>CS1402</t>
  </si>
  <si>
    <t>CS21</t>
  </si>
  <si>
    <t>CS22</t>
  </si>
  <si>
    <t>CS23</t>
  </si>
  <si>
    <t>CS24</t>
  </si>
  <si>
    <t>CS25</t>
  </si>
  <si>
    <t>CS2101</t>
  </si>
  <si>
    <t>CS2102</t>
  </si>
  <si>
    <t>CS2103</t>
  </si>
  <si>
    <t>CS2104</t>
  </si>
  <si>
    <t>CS2105</t>
  </si>
  <si>
    <t>TC3101</t>
  </si>
  <si>
    <t>TC3102</t>
  </si>
  <si>
    <t>TC3103</t>
  </si>
  <si>
    <t>TC3104</t>
  </si>
  <si>
    <t>TC3105</t>
  </si>
  <si>
    <t>TC3201</t>
  </si>
  <si>
    <t>TC3202</t>
  </si>
  <si>
    <t>TC3203</t>
  </si>
  <si>
    <t>TC3204</t>
  </si>
  <si>
    <t>TC3205</t>
  </si>
  <si>
    <t>TC3206</t>
  </si>
  <si>
    <t>TC3207</t>
  </si>
  <si>
    <t>TC3208</t>
  </si>
  <si>
    <t>TC3209</t>
  </si>
  <si>
    <t>TC3210</t>
  </si>
  <si>
    <t>TC3211</t>
  </si>
  <si>
    <t>TC3212</t>
  </si>
  <si>
    <t>TC3213</t>
  </si>
  <si>
    <t>TC3214</t>
  </si>
  <si>
    <t>TC3215</t>
  </si>
  <si>
    <t>TC3216</t>
  </si>
  <si>
    <t>TC3217</t>
  </si>
  <si>
    <t>TC3218</t>
  </si>
  <si>
    <t>TC3219</t>
  </si>
  <si>
    <t>TC3220</t>
  </si>
  <si>
    <t>TC3221</t>
  </si>
  <si>
    <t>TC3222</t>
  </si>
  <si>
    <t>TC3223</t>
  </si>
  <si>
    <t>TC3224</t>
  </si>
  <si>
    <t>TC3225</t>
  </si>
  <si>
    <t>TC3226</t>
  </si>
  <si>
    <t>TC3227</t>
  </si>
  <si>
    <t>TC3228</t>
  </si>
  <si>
    <t>TC3229</t>
  </si>
  <si>
    <t>TC3301</t>
  </si>
  <si>
    <t>TC3302</t>
  </si>
  <si>
    <t>TC3303</t>
  </si>
  <si>
    <t>TC3401</t>
  </si>
  <si>
    <t>TC3402</t>
  </si>
  <si>
    <t>TC3403</t>
  </si>
  <si>
    <t>TC3404</t>
  </si>
  <si>
    <t>TC3405</t>
  </si>
  <si>
    <t>TC3406</t>
  </si>
  <si>
    <t>TC3407</t>
  </si>
  <si>
    <t>TC354</t>
  </si>
  <si>
    <t>TC3501</t>
  </si>
  <si>
    <t>TC3502</t>
  </si>
  <si>
    <t>CS31</t>
  </si>
  <si>
    <t>CS3101</t>
  </si>
  <si>
    <t>CS32</t>
  </si>
  <si>
    <t>CS33</t>
  </si>
  <si>
    <t>CS34</t>
  </si>
  <si>
    <t>CS35</t>
  </si>
  <si>
    <t>CS36</t>
  </si>
  <si>
    <t>CS3201</t>
  </si>
  <si>
    <t>CS3301</t>
  </si>
  <si>
    <t>CS3302</t>
  </si>
  <si>
    <t>CS3401</t>
  </si>
  <si>
    <t>CS3402</t>
  </si>
  <si>
    <t>CS3501</t>
  </si>
  <si>
    <t>CS3502</t>
  </si>
  <si>
    <t>CS3601</t>
  </si>
  <si>
    <t>CS41</t>
  </si>
  <si>
    <t>CS4101</t>
  </si>
  <si>
    <t>CS42</t>
  </si>
  <si>
    <t>CS4201</t>
  </si>
  <si>
    <t>CS43</t>
  </si>
  <si>
    <t>CS4301</t>
  </si>
  <si>
    <t>CS44</t>
  </si>
  <si>
    <t>CS4401</t>
  </si>
  <si>
    <t>TC42</t>
  </si>
  <si>
    <t>TC43</t>
  </si>
  <si>
    <t>TC4201</t>
  </si>
  <si>
    <t>TC4202</t>
  </si>
  <si>
    <t>TC4203</t>
  </si>
  <si>
    <t>TC4204</t>
  </si>
  <si>
    <t>TC4205</t>
  </si>
  <si>
    <t>TC4206</t>
  </si>
  <si>
    <t>TC4207</t>
  </si>
  <si>
    <t>TC4208</t>
  </si>
  <si>
    <t>TC4209</t>
  </si>
  <si>
    <t>TC4210</t>
  </si>
  <si>
    <t>TC4211</t>
  </si>
  <si>
    <t>TC4212</t>
  </si>
  <si>
    <t>TC4213</t>
  </si>
  <si>
    <t>TC4214</t>
  </si>
  <si>
    <t>TC4215</t>
  </si>
  <si>
    <t>TC4216</t>
  </si>
  <si>
    <t>TC4301</t>
  </si>
  <si>
    <t>TC4302</t>
  </si>
  <si>
    <t>TC4303</t>
  </si>
  <si>
    <t>TC4304</t>
  </si>
  <si>
    <t>CS51</t>
  </si>
  <si>
    <t>CS5101</t>
  </si>
  <si>
    <t>CS5102</t>
  </si>
  <si>
    <t>CS52</t>
  </si>
  <si>
    <t>CS53</t>
  </si>
  <si>
    <t>CS54</t>
  </si>
  <si>
    <t>CS55</t>
  </si>
  <si>
    <t>CS5201</t>
  </si>
  <si>
    <t>CS5202</t>
  </si>
  <si>
    <t>CS5301</t>
  </si>
  <si>
    <t>CS5302</t>
  </si>
  <si>
    <t>CS5401</t>
  </si>
  <si>
    <t>CS5501</t>
  </si>
  <si>
    <t>TC51</t>
  </si>
  <si>
    <t>TC5101</t>
  </si>
  <si>
    <t>TC5102</t>
  </si>
  <si>
    <t>TC5103</t>
  </si>
  <si>
    <t>TC52</t>
  </si>
  <si>
    <t>TC5201</t>
  </si>
  <si>
    <t>TC5202</t>
  </si>
  <si>
    <t>TC5203</t>
  </si>
  <si>
    <t>TC53</t>
  </si>
  <si>
    <t>TC5301</t>
  </si>
  <si>
    <t>TC5302</t>
  </si>
  <si>
    <t>TC5303</t>
  </si>
  <si>
    <t>TC5305</t>
  </si>
  <si>
    <t>TC5307</t>
  </si>
  <si>
    <t>TC5308</t>
  </si>
  <si>
    <t>TC5309</t>
  </si>
  <si>
    <t>TC5304</t>
  </si>
  <si>
    <t>TC5306</t>
  </si>
  <si>
    <t>TC5310</t>
  </si>
  <si>
    <t>TC5311</t>
  </si>
  <si>
    <t>TC5312</t>
  </si>
  <si>
    <t>TC5313</t>
  </si>
  <si>
    <t>TC5314</t>
  </si>
  <si>
    <t>TC5315</t>
  </si>
  <si>
    <t>TC5316</t>
  </si>
  <si>
    <t>TC5317</t>
  </si>
  <si>
    <t>TC5318</t>
  </si>
  <si>
    <t>TC5319</t>
  </si>
  <si>
    <t>TC5320</t>
  </si>
  <si>
    <t>TC5321</t>
  </si>
  <si>
    <t>TC5322</t>
  </si>
  <si>
    <t>TC5323</t>
  </si>
  <si>
    <t>TC5324</t>
  </si>
  <si>
    <t>CS61</t>
  </si>
  <si>
    <t>CS62</t>
  </si>
  <si>
    <t>CS6101</t>
  </si>
  <si>
    <t>CS6201</t>
  </si>
  <si>
    <t>CS6202</t>
  </si>
  <si>
    <t>T61</t>
  </si>
  <si>
    <t>TC62</t>
  </si>
  <si>
    <t>TC6101</t>
  </si>
  <si>
    <t>TC6201</t>
  </si>
  <si>
    <t>TC6202</t>
  </si>
  <si>
    <t>TC2501</t>
  </si>
  <si>
    <t>TC55</t>
  </si>
  <si>
    <t>TC54</t>
  </si>
  <si>
    <t>TC3601</t>
  </si>
  <si>
    <t>TC5501</t>
  </si>
  <si>
    <t>TC5401</t>
  </si>
  <si>
    <t>Diện tích sàn xây dựng (m2)</t>
  </si>
  <si>
    <t>Điền tiếp các chỉ số chính thực hiện chiến lược, kế hoạch phát triển của CSĐT</t>
  </si>
  <si>
    <t>TC2502</t>
  </si>
  <si>
    <t>TC3602</t>
  </si>
  <si>
    <t>TC5502</t>
  </si>
  <si>
    <t>TC5402</t>
  </si>
  <si>
    <t>TC2503</t>
  </si>
  <si>
    <t>TC3603</t>
  </si>
  <si>
    <t>TC5503</t>
  </si>
  <si>
    <t>TC5403</t>
  </si>
  <si>
    <t>TC6203</t>
  </si>
  <si>
    <t>TC5104</t>
  </si>
  <si>
    <t>TC5204</t>
  </si>
  <si>
    <t>TC5205</t>
  </si>
  <si>
    <t>TC5325</t>
  </si>
  <si>
    <t>TC3106</t>
  </si>
  <si>
    <t>TC41</t>
  </si>
  <si>
    <t>TC4101</t>
  </si>
  <si>
    <t>TC4102</t>
  </si>
  <si>
    <t>TC4103</t>
  </si>
  <si>
    <t>TC4104</t>
  </si>
  <si>
    <t>TC4105</t>
  </si>
  <si>
    <t>TC4106</t>
  </si>
  <si>
    <t>TC4107</t>
  </si>
  <si>
    <t>TC4108</t>
  </si>
  <si>
    <t>TC4109</t>
  </si>
  <si>
    <t>TC4110</t>
  </si>
  <si>
    <t>TC4111</t>
  </si>
  <si>
    <t>TC4112</t>
  </si>
  <si>
    <t>TC4113</t>
  </si>
  <si>
    <t>TC4114</t>
  </si>
  <si>
    <t>TC4115</t>
  </si>
  <si>
    <t>TC4116</t>
  </si>
  <si>
    <t>TC4117</t>
  </si>
  <si>
    <t>TC44</t>
  </si>
  <si>
    <t>TC4401</t>
  </si>
  <si>
    <t>TC4402</t>
  </si>
  <si>
    <t>TC4403</t>
  </si>
  <si>
    <t>TC4404</t>
  </si>
  <si>
    <t>TC4405</t>
  </si>
  <si>
    <t>TC4406</t>
  </si>
  <si>
    <t>TC4407</t>
  </si>
  <si>
    <t>TC4408</t>
  </si>
  <si>
    <t>TC4409</t>
  </si>
  <si>
    <t>TC4217</t>
  </si>
  <si>
    <t>TC4218</t>
  </si>
  <si>
    <t>TC4219</t>
  </si>
  <si>
    <t>TC4220</t>
  </si>
  <si>
    <t xml:space="preserve"> </t>
  </si>
  <si>
    <t>AB12</t>
  </si>
  <si>
    <t>Số lượng</t>
  </si>
  <si>
    <t>PHỤ LỤC KS: KẾT QUẢ KHẢO SÁT MỨC ĐỘ HÀI LÒNG CỦA SINH VIÊN</t>
  </si>
  <si>
    <t>(Kèm theo công văn số:             /BGDĐT-GDĐH ngày      tháng      năm 2023)</t>
  </si>
  <si>
    <t xml:space="preserve">PHỤ LỤC 1:  BÁO CÁO ĐÁNH GIÁ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</si>
</sst>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71" x14ac:knownFonts="1">
    <font>
      <sz val="10"/>
      <color theme="1"/>
      <name val="Calibri"/>
      <family val="2"/>
      <charset val="163"/>
      <scheme val="minor"/>
    </font>
    <font>
      <sz val="11"/>
      <color theme="1"/>
      <name val="Calibri"/>
      <family val="2"/>
      <scheme val="minor"/>
    </font>
    <font>
      <sz val="10"/>
      <color theme="1"/>
      <name val="Calibri"/>
      <family val="2"/>
      <charset val="163"/>
    </font>
    <font>
      <sz val="10"/>
      <color theme="1"/>
      <name val="Calibri"/>
      <family val="2"/>
      <charset val="163"/>
      <scheme val="minor"/>
    </font>
    <font>
      <sz val="10"/>
      <color theme="1"/>
      <name val="Calibri"/>
      <family val="2"/>
    </font>
    <font>
      <b/>
      <sz val="10"/>
      <color theme="1"/>
      <name val="Calibri"/>
      <family val="2"/>
    </font>
    <font>
      <sz val="11"/>
      <color theme="1"/>
      <name val="Calibri"/>
      <family val="2"/>
    </font>
    <font>
      <i/>
      <sz val="10"/>
      <color theme="1"/>
      <name val="Calibri"/>
      <family val="2"/>
    </font>
    <font>
      <sz val="10"/>
      <color rgb="FF000000"/>
      <name val="Calibri"/>
      <family val="2"/>
    </font>
    <font>
      <b/>
      <sz val="10"/>
      <color rgb="FF000000"/>
      <name val="Calibri"/>
      <family val="2"/>
    </font>
    <font>
      <b/>
      <i/>
      <u/>
      <sz val="9"/>
      <color theme="1"/>
      <name val="Calibri"/>
      <family val="2"/>
    </font>
    <font>
      <sz val="9"/>
      <color theme="1"/>
      <name val="Calibri"/>
      <family val="2"/>
    </font>
    <font>
      <b/>
      <sz val="11"/>
      <color theme="1"/>
      <name val="Calibri"/>
      <family val="2"/>
    </font>
    <font>
      <vertAlign val="superscript"/>
      <sz val="10"/>
      <color theme="1"/>
      <name val="Calibri"/>
      <family val="2"/>
    </font>
    <font>
      <b/>
      <sz val="10"/>
      <color theme="1"/>
      <name val="Calibri"/>
      <family val="2"/>
      <charset val="163"/>
    </font>
    <font>
      <b/>
      <sz val="13"/>
      <color theme="1"/>
      <name val="Calibri"/>
      <family val="2"/>
    </font>
    <font>
      <sz val="13"/>
      <color theme="1"/>
      <name val="Calibri"/>
      <family val="2"/>
    </font>
    <font>
      <i/>
      <sz val="11"/>
      <color theme="1"/>
      <name val="Calibri"/>
      <family val="2"/>
    </font>
    <font>
      <b/>
      <vertAlign val="superscript"/>
      <sz val="11"/>
      <color theme="1"/>
      <name val="Calibri"/>
      <family val="2"/>
    </font>
    <font>
      <b/>
      <sz val="10"/>
      <color theme="1"/>
      <name val="Calibri"/>
      <family val="2"/>
      <charset val="163"/>
      <scheme val="minor"/>
    </font>
    <font>
      <b/>
      <i/>
      <sz val="10"/>
      <color theme="1"/>
      <name val="Calibri"/>
      <family val="2"/>
    </font>
    <font>
      <b/>
      <u/>
      <sz val="10"/>
      <color theme="1"/>
      <name val="Calibri"/>
      <family val="2"/>
      <charset val="163"/>
    </font>
    <font>
      <sz val="10"/>
      <color theme="1"/>
      <name val="Calibri"/>
      <family val="2"/>
      <charset val="163"/>
    </font>
    <font>
      <vertAlign val="superscript"/>
      <sz val="10"/>
      <color theme="1"/>
      <name val="Calibri"/>
      <family val="2"/>
      <charset val="163"/>
    </font>
    <font>
      <sz val="12"/>
      <color theme="1"/>
      <name val="Calibri"/>
      <family val="2"/>
      <charset val="163"/>
      <scheme val="minor"/>
    </font>
    <font>
      <sz val="13"/>
      <color theme="1"/>
      <name val="Calibri"/>
      <family val="2"/>
      <scheme val="minor"/>
    </font>
    <font>
      <b/>
      <sz val="13"/>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sz val="11"/>
      <color rgb="FF000000"/>
      <name val="Calibri"/>
      <family val="2"/>
    </font>
    <font>
      <b/>
      <sz val="11"/>
      <color rgb="FF000000"/>
      <name val="Calibri"/>
      <family val="2"/>
    </font>
    <font>
      <sz val="11"/>
      <color theme="1"/>
      <name val="Calibri"/>
      <family val="2"/>
      <scheme val="minor"/>
    </font>
    <font>
      <b/>
      <sz val="11"/>
      <color theme="1"/>
      <name val="Calibri"/>
      <family val="2"/>
      <scheme val="minor"/>
    </font>
    <font>
      <b/>
      <i/>
      <sz val="10"/>
      <color rgb="FF000000"/>
      <name val="Calibri"/>
      <family val="2"/>
    </font>
    <font>
      <i/>
      <sz val="10"/>
      <color rgb="FF000000"/>
      <name val="Calibri"/>
      <family val="2"/>
    </font>
    <font>
      <vertAlign val="superscript"/>
      <sz val="10"/>
      <color rgb="FF000000"/>
      <name val="Calibri"/>
      <family val="2"/>
    </font>
    <font>
      <b/>
      <vertAlign val="superscript"/>
      <sz val="10"/>
      <color rgb="FF000000"/>
      <name val="Calibri"/>
      <family val="2"/>
    </font>
    <font>
      <b/>
      <i/>
      <sz val="10"/>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sz val="22"/>
      <color theme="1"/>
      <name val="Calibri"/>
      <family val="2"/>
      <scheme val="minor"/>
    </font>
    <font>
      <sz val="12"/>
      <color rgb="FFFF0000"/>
      <name val="Calibri"/>
      <family val="2"/>
      <charset val="163"/>
      <scheme val="minor"/>
    </font>
    <font>
      <sz val="10"/>
      <color theme="1"/>
      <name val="Calibri"/>
      <family val="2"/>
      <scheme val="major"/>
    </font>
    <font>
      <b/>
      <vertAlign val="superscript"/>
      <sz val="11"/>
      <color rgb="FFFF0000"/>
      <name val="Calibri"/>
      <family val="2"/>
    </font>
    <font>
      <b/>
      <sz val="10"/>
      <color rgb="FFFF0000"/>
      <name val="Calibri"/>
      <family val="2"/>
    </font>
    <font>
      <b/>
      <sz val="11"/>
      <color rgb="FFFF0000"/>
      <name val="Calibri"/>
      <family val="2"/>
    </font>
    <font>
      <b/>
      <vertAlign val="superscript"/>
      <sz val="10"/>
      <color rgb="FFFF0000"/>
      <name val="Calibri"/>
      <family val="2"/>
    </font>
    <font>
      <sz val="11"/>
      <color rgb="FFFF0000"/>
      <name val="Calibri"/>
      <family val="2"/>
    </font>
    <font>
      <i/>
      <sz val="11"/>
      <color rgb="FFFF0000"/>
      <name val="Calibri"/>
      <family val="2"/>
    </font>
    <font>
      <sz val="8"/>
      <name val="Calibri"/>
      <family val="2"/>
      <charset val="163"/>
      <scheme val="minor"/>
    </font>
    <font>
      <i/>
      <sz val="18"/>
      <color theme="1"/>
      <name val="Calibri"/>
      <family val="2"/>
      <scheme val="minor"/>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color rgb="FF0000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s>
  <fills count="3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theme="2" tint="-0.24994659260841701"/>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
    <xf numFmtId="0" fontId="0" fillId="0" borderId="0"/>
  </cellStyleXfs>
  <cellXfs count="369">
    <xf numFmtId="0" fontId="0" fillId="0" borderId="0" xfId="0"/>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wrapText="1" indent="1"/>
    </xf>
    <xf numFmtId="0" fontId="4" fillId="0" borderId="0" xfId="0" applyFont="1" applyAlignment="1">
      <alignment vertical="top"/>
    </xf>
    <xf numFmtId="0" fontId="6" fillId="0" borderId="0" xfId="0" applyFont="1" applyAlignment="1">
      <alignment horizontal="left" vertical="center"/>
    </xf>
    <xf numFmtId="0" fontId="4" fillId="0" borderId="0" xfId="0" applyFont="1" applyAlignment="1">
      <alignment horizontal="center" vertical="top"/>
    </xf>
    <xf numFmtId="0" fontId="7" fillId="0" borderId="0" xfId="0" applyFont="1" applyAlignment="1">
      <alignment horizontal="right" vertical="top"/>
    </xf>
    <xf numFmtId="0" fontId="4" fillId="0" borderId="0" xfId="0" applyFont="1" applyAlignment="1">
      <alignment vertical="center"/>
    </xf>
    <xf numFmtId="0" fontId="10" fillId="0" borderId="0" xfId="0" applyFont="1" applyAlignment="1">
      <alignment horizontal="left"/>
    </xf>
    <xf numFmtId="0" fontId="11"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horizontal="right" vertical="top" indent="1"/>
    </xf>
    <xf numFmtId="0" fontId="6" fillId="0" borderId="0" xfId="0" applyFont="1" applyAlignment="1">
      <alignment vertical="top" wrapText="1"/>
    </xf>
    <xf numFmtId="0" fontId="6"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top" wrapText="1" indent="1"/>
    </xf>
    <xf numFmtId="0" fontId="16" fillId="0" borderId="0" xfId="0" applyFont="1" applyAlignment="1">
      <alignment vertical="top"/>
    </xf>
    <xf numFmtId="0" fontId="15" fillId="0" borderId="0" xfId="0" applyFont="1" applyAlignment="1">
      <alignment vertical="top"/>
    </xf>
    <xf numFmtId="0" fontId="16" fillId="0" borderId="0" xfId="0" applyFont="1" applyAlignment="1">
      <alignment horizontal="right" vertical="top" indent="1"/>
    </xf>
    <xf numFmtId="0" fontId="6" fillId="0" borderId="0" xfId="0" applyFont="1" applyAlignment="1">
      <alignment horizontal="left" vertical="top" wrapText="1"/>
    </xf>
    <xf numFmtId="0" fontId="12" fillId="0" borderId="0" xfId="0" applyFont="1" applyAlignment="1">
      <alignment horizontal="center" vertical="center"/>
    </xf>
    <xf numFmtId="0" fontId="12" fillId="0" borderId="0" xfId="0" applyFont="1" applyAlignment="1">
      <alignment horizontal="left" vertical="center"/>
    </xf>
    <xf numFmtId="166" fontId="12" fillId="0" borderId="0" xfId="0" applyNumberFormat="1" applyFont="1" applyAlignment="1">
      <alignment horizontal="right" vertical="center" wrapText="1"/>
    </xf>
    <xf numFmtId="0" fontId="12" fillId="0" borderId="0" xfId="0" applyFont="1" applyAlignment="1">
      <alignment horizontal="left" vertical="top"/>
    </xf>
    <xf numFmtId="0" fontId="6" fillId="0" borderId="0" xfId="0" applyFont="1" applyAlignment="1">
      <alignment horizontal="left" vertical="top" wrapText="1" indent="1"/>
    </xf>
    <xf numFmtId="0" fontId="17" fillId="0" borderId="0" xfId="0" applyFont="1" applyAlignment="1">
      <alignment horizontal="right" vertical="top"/>
    </xf>
    <xf numFmtId="0" fontId="6" fillId="0" borderId="0" xfId="0" applyFont="1" applyAlignment="1">
      <alignment horizontal="right" vertical="top" wrapText="1"/>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wrapText="1"/>
    </xf>
    <xf numFmtId="3" fontId="5" fillId="0" borderId="0" xfId="0" applyNumberFormat="1" applyFont="1" applyAlignment="1">
      <alignment horizontal="right" vertical="center" wrapText="1"/>
    </xf>
    <xf numFmtId="166" fontId="6" fillId="0" borderId="0" xfId="0" applyNumberFormat="1" applyFont="1" applyAlignment="1">
      <alignment horizontal="right" vertical="center" wrapText="1"/>
    </xf>
    <xf numFmtId="0" fontId="0" fillId="0" borderId="0" xfId="0" applyAlignment="1">
      <alignment vertical="top"/>
    </xf>
    <xf numFmtId="3" fontId="5" fillId="0" borderId="0" xfId="0" applyNumberFormat="1" applyFont="1" applyAlignment="1">
      <alignment horizontal="center" vertical="center" wrapText="1"/>
    </xf>
    <xf numFmtId="165" fontId="4" fillId="0" borderId="0" xfId="0" applyNumberFormat="1" applyFont="1" applyAlignment="1">
      <alignment horizontal="center" vertical="center"/>
    </xf>
    <xf numFmtId="165" fontId="4" fillId="0" borderId="0" xfId="0" applyNumberFormat="1" applyFont="1" applyAlignment="1">
      <alignment vertical="center"/>
    </xf>
    <xf numFmtId="0" fontId="6" fillId="0" borderId="0" xfId="0" applyFont="1"/>
    <xf numFmtId="0" fontId="6"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24" fillId="0" borderId="0" xfId="0" applyFont="1"/>
    <xf numFmtId="4" fontId="4" fillId="0" borderId="0" xfId="0" applyNumberFormat="1" applyFont="1" applyAlignment="1">
      <alignment horizontal="right" vertical="center"/>
    </xf>
    <xf numFmtId="0" fontId="29" fillId="0" borderId="0" xfId="0" applyFont="1" applyAlignment="1">
      <alignment horizontal="center" vertical="top"/>
    </xf>
    <xf numFmtId="0" fontId="29"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top"/>
    </xf>
    <xf numFmtId="0" fontId="6" fillId="0" borderId="0" xfId="0" applyFont="1" applyAlignment="1">
      <alignment horizontal="centerContinuous" vertical="top"/>
    </xf>
    <xf numFmtId="166" fontId="6" fillId="0" borderId="0" xfId="0" applyNumberFormat="1" applyFont="1" applyAlignment="1">
      <alignment horizontal="centerContinuous" vertical="center"/>
    </xf>
    <xf numFmtId="14" fontId="12" fillId="0" borderId="0" xfId="0" applyNumberFormat="1" applyFont="1" applyAlignment="1">
      <alignment horizontal="right" vertical="top"/>
    </xf>
    <xf numFmtId="0" fontId="13" fillId="0" borderId="0" xfId="0" quotePrefix="1" applyFont="1" applyAlignment="1">
      <alignment horizontal="right" vertical="top"/>
    </xf>
    <xf numFmtId="0" fontId="4" fillId="0" borderId="0" xfId="0" applyFont="1" applyAlignment="1">
      <alignment horizontal="center" vertical="top" wrapText="1"/>
    </xf>
    <xf numFmtId="0" fontId="17" fillId="0" borderId="0" xfId="0" applyFont="1" applyAlignment="1">
      <alignment horizontal="right" vertical="center"/>
    </xf>
    <xf numFmtId="165" fontId="4" fillId="0" borderId="0" xfId="0" applyNumberFormat="1" applyFont="1" applyAlignment="1">
      <alignment vertical="top"/>
    </xf>
    <xf numFmtId="0" fontId="24" fillId="0" borderId="0" xfId="0" applyFont="1" applyAlignment="1">
      <alignment horizontal="left"/>
    </xf>
    <xf numFmtId="0" fontId="20" fillId="0" borderId="7" xfId="0" applyFont="1" applyBorder="1" applyAlignment="1">
      <alignment horizontal="left" vertical="top"/>
    </xf>
    <xf numFmtId="0" fontId="4" fillId="0" borderId="1" xfId="0" applyFont="1" applyBorder="1" applyAlignment="1">
      <alignment vertical="top" wrapText="1"/>
    </xf>
    <xf numFmtId="0" fontId="4" fillId="0" borderId="1" xfId="0" applyFont="1" applyBorder="1" applyAlignment="1">
      <alignment vertical="top"/>
    </xf>
    <xf numFmtId="0" fontId="4" fillId="0" borderId="8" xfId="0" applyFont="1" applyBorder="1" applyAlignment="1">
      <alignment vertical="top"/>
    </xf>
    <xf numFmtId="0" fontId="43" fillId="0" borderId="0" xfId="0" applyFont="1"/>
    <xf numFmtId="3" fontId="4" fillId="0" borderId="0" xfId="0" applyNumberFormat="1" applyFont="1" applyAlignment="1">
      <alignment horizontal="center" vertical="center" wrapText="1"/>
    </xf>
    <xf numFmtId="49" fontId="48" fillId="0" borderId="6" xfId="0" quotePrefix="1" applyNumberFormat="1" applyFont="1" applyBorder="1" applyAlignment="1">
      <alignment horizontal="center" vertical="top"/>
    </xf>
    <xf numFmtId="0" fontId="49" fillId="0" borderId="0" xfId="0" applyFont="1" applyAlignment="1">
      <alignment vertical="top" wrapText="1"/>
    </xf>
    <xf numFmtId="0" fontId="50" fillId="0" borderId="0" xfId="0" applyFont="1" applyAlignment="1">
      <alignment horizontal="right" vertical="top"/>
    </xf>
    <xf numFmtId="14" fontId="47" fillId="0" borderId="0" xfId="0" applyNumberFormat="1" applyFont="1" applyAlignment="1">
      <alignment horizontal="right" vertical="top"/>
    </xf>
    <xf numFmtId="0" fontId="47" fillId="0" borderId="0" xfId="0" applyFont="1" applyAlignment="1">
      <alignment horizontal="left" vertical="top"/>
    </xf>
    <xf numFmtId="0" fontId="16" fillId="0" borderId="0" xfId="0" applyFont="1" applyAlignment="1">
      <alignment horizontal="center" vertical="top"/>
    </xf>
    <xf numFmtId="3" fontId="4" fillId="0" borderId="12" xfId="0" applyNumberFormat="1" applyFont="1" applyBorder="1" applyAlignment="1">
      <alignment horizontal="center" vertical="center" wrapText="1"/>
    </xf>
    <xf numFmtId="0" fontId="6" fillId="3" borderId="0" xfId="0" applyFont="1" applyFill="1" applyAlignment="1">
      <alignment horizontal="center" vertical="top"/>
    </xf>
    <xf numFmtId="0" fontId="8" fillId="0" borderId="12" xfId="0" applyFont="1" applyBorder="1" applyAlignment="1">
      <alignment horizontal="center" vertical="center"/>
    </xf>
    <xf numFmtId="3" fontId="4" fillId="0" borderId="12" xfId="0" applyNumberFormat="1" applyFont="1" applyBorder="1" applyAlignment="1">
      <alignment horizontal="right" vertical="center" wrapText="1"/>
    </xf>
    <xf numFmtId="0" fontId="8" fillId="0" borderId="12" xfId="0" quotePrefix="1" applyFont="1" applyBorder="1" applyAlignment="1" applyProtection="1">
      <alignment horizontal="left" vertical="center" wrapText="1"/>
      <protection locked="0"/>
    </xf>
    <xf numFmtId="14" fontId="4"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3" fontId="4" fillId="0" borderId="12" xfId="0" applyNumberFormat="1" applyFont="1" applyBorder="1" applyAlignment="1" applyProtection="1">
      <alignment horizontal="right" vertical="center" wrapText="1"/>
      <protection locked="0"/>
    </xf>
    <xf numFmtId="0" fontId="4" fillId="0" borderId="12" xfId="0" applyFont="1" applyBorder="1" applyAlignment="1" applyProtection="1">
      <alignment vertical="center" wrapText="1"/>
      <protection locked="0"/>
    </xf>
    <xf numFmtId="166" fontId="4" fillId="0" borderId="12" xfId="0" applyNumberFormat="1" applyFont="1" applyBorder="1" applyAlignment="1" applyProtection="1">
      <alignment horizontal="center" vertical="center" wrapText="1"/>
      <protection locked="0"/>
    </xf>
    <xf numFmtId="166" fontId="0" fillId="0" borderId="12" xfId="0" applyNumberFormat="1" applyBorder="1" applyAlignment="1" applyProtection="1">
      <alignment horizontal="center" vertical="center" wrapText="1"/>
      <protection locked="0"/>
    </xf>
    <xf numFmtId="165" fontId="4" fillId="0" borderId="12" xfId="0" applyNumberFormat="1" applyFont="1" applyBorder="1" applyAlignment="1" applyProtection="1">
      <alignment horizontal="center" vertical="center" wrapText="1"/>
      <protection locked="0"/>
    </xf>
    <xf numFmtId="2" fontId="0" fillId="0" borderId="12" xfId="0" applyNumberForma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right" vertical="top" wrapText="1"/>
      <protection locked="0"/>
    </xf>
    <xf numFmtId="0" fontId="8" fillId="0" borderId="12" xfId="0" quotePrefix="1" applyFont="1" applyBorder="1" applyAlignment="1">
      <alignment horizontal="left" vertical="center" wrapText="1"/>
    </xf>
    <xf numFmtId="3" fontId="4" fillId="0" borderId="12" xfId="0" applyNumberFormat="1" applyFont="1" applyBorder="1" applyAlignment="1">
      <alignment horizontal="center" vertical="center" shrinkToFit="1"/>
    </xf>
    <xf numFmtId="165" fontId="4" fillId="0" borderId="12" xfId="0" applyNumberFormat="1" applyFont="1" applyBorder="1" applyAlignment="1">
      <alignment horizontal="left" vertical="center"/>
    </xf>
    <xf numFmtId="0" fontId="4" fillId="4" borderId="0" xfId="0" applyFont="1" applyFill="1" applyAlignment="1">
      <alignment vertical="top"/>
    </xf>
    <xf numFmtId="0" fontId="8" fillId="4" borderId="0" xfId="0" applyFont="1" applyFill="1" applyAlignment="1">
      <alignment horizontal="center" vertical="center"/>
    </xf>
    <xf numFmtId="0" fontId="9" fillId="4" borderId="0" xfId="0" applyFont="1" applyFill="1" applyAlignment="1">
      <alignment horizontal="right" vertical="center" wrapText="1"/>
    </xf>
    <xf numFmtId="3" fontId="5" fillId="4" borderId="0" xfId="0" applyNumberFormat="1" applyFont="1" applyFill="1" applyAlignment="1">
      <alignment horizontal="center" vertical="center" wrapText="1"/>
    </xf>
    <xf numFmtId="3" fontId="5" fillId="4" borderId="0" xfId="0" applyNumberFormat="1" applyFont="1" applyFill="1" applyAlignment="1">
      <alignment horizontal="right" vertical="center" wrapText="1"/>
    </xf>
    <xf numFmtId="165" fontId="4" fillId="4" borderId="0" xfId="0" applyNumberFormat="1" applyFont="1" applyFill="1" applyAlignment="1">
      <alignment horizontal="center" vertical="center"/>
    </xf>
    <xf numFmtId="0" fontId="6" fillId="4" borderId="0" xfId="0" applyFont="1" applyFill="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16" fillId="0" borderId="0" xfId="0" applyFont="1" applyAlignment="1">
      <alignment vertical="center"/>
    </xf>
    <xf numFmtId="0" fontId="6" fillId="5" borderId="12" xfId="0" applyFont="1" applyFill="1" applyBorder="1" applyAlignment="1">
      <alignment horizontal="center" vertical="center" wrapText="1"/>
    </xf>
    <xf numFmtId="0" fontId="12" fillId="5" borderId="7" xfId="0" applyFont="1" applyFill="1" applyBorder="1" applyAlignment="1">
      <alignment horizontal="left" vertical="center"/>
    </xf>
    <xf numFmtId="0" fontId="12" fillId="5" borderId="12" xfId="0" applyFont="1" applyFill="1" applyBorder="1" applyAlignment="1">
      <alignment horizontal="left" vertical="center" wrapText="1"/>
    </xf>
    <xf numFmtId="0" fontId="12" fillId="5" borderId="12" xfId="0" applyFont="1" applyFill="1" applyBorder="1" applyAlignment="1">
      <alignment horizontal="center" vertical="center" wrapText="1"/>
    </xf>
    <xf numFmtId="0" fontId="33" fillId="5" borderId="12" xfId="0" applyFont="1" applyFill="1" applyBorder="1" applyAlignment="1">
      <alignment horizontal="center" vertical="center" wrapText="1"/>
    </xf>
    <xf numFmtId="3" fontId="4" fillId="5" borderId="12" xfId="0" applyNumberFormat="1" applyFont="1" applyFill="1" applyBorder="1" applyAlignment="1">
      <alignment horizontal="center" vertical="center" wrapText="1"/>
    </xf>
    <xf numFmtId="0" fontId="12" fillId="5" borderId="12" xfId="0" applyFont="1" applyFill="1" applyBorder="1" applyAlignment="1">
      <alignment horizontal="left" vertical="center"/>
    </xf>
    <xf numFmtId="0" fontId="12" fillId="5" borderId="12"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12" xfId="0" applyFont="1" applyFill="1" applyBorder="1" applyAlignment="1">
      <alignment horizontal="right" vertical="center"/>
    </xf>
    <xf numFmtId="0" fontId="12" fillId="5" borderId="1" xfId="0" applyFont="1" applyFill="1" applyBorder="1" applyAlignment="1">
      <alignment horizontal="centerContinuous" vertical="center"/>
    </xf>
    <xf numFmtId="0" fontId="12" fillId="5" borderId="8" xfId="0" applyFont="1" applyFill="1" applyBorder="1" applyAlignment="1">
      <alignment horizontal="centerContinuous" vertical="center"/>
    </xf>
    <xf numFmtId="0" fontId="12" fillId="5" borderId="12" xfId="0" applyFont="1" applyFill="1" applyBorder="1" applyAlignment="1">
      <alignment horizontal="left" vertical="top"/>
    </xf>
    <xf numFmtId="0" fontId="12" fillId="5" borderId="12" xfId="0" applyFont="1" applyFill="1" applyBorder="1" applyAlignment="1">
      <alignment horizontal="left" vertical="top" wrapText="1"/>
    </xf>
    <xf numFmtId="0" fontId="12" fillId="5" borderId="12" xfId="0" applyFont="1" applyFill="1" applyBorder="1" applyAlignment="1">
      <alignment horizontal="right" vertical="top"/>
    </xf>
    <xf numFmtId="1" fontId="33" fillId="5" borderId="12" xfId="0" applyNumberFormat="1" applyFont="1" applyFill="1" applyBorder="1" applyAlignment="1">
      <alignment horizontal="center" vertical="center"/>
    </xf>
    <xf numFmtId="0" fontId="33" fillId="5" borderId="12" xfId="0" applyFont="1" applyFill="1" applyBorder="1" applyAlignment="1">
      <alignment horizontal="center" vertical="top"/>
    </xf>
    <xf numFmtId="9" fontId="33" fillId="5" borderId="12" xfId="0" applyNumberFormat="1" applyFont="1" applyFill="1" applyBorder="1" applyAlignment="1">
      <alignment horizontal="right" vertical="top"/>
    </xf>
    <xf numFmtId="9" fontId="33" fillId="5" borderId="12" xfId="0" applyNumberFormat="1" applyFont="1" applyFill="1" applyBorder="1" applyAlignment="1">
      <alignment horizontal="center" vertical="center"/>
    </xf>
    <xf numFmtId="9" fontId="12" fillId="5" borderId="12" xfId="0" applyNumberFormat="1" applyFont="1" applyFill="1" applyBorder="1" applyAlignment="1">
      <alignment horizontal="right" vertical="top"/>
    </xf>
    <xf numFmtId="0" fontId="33" fillId="5" borderId="12" xfId="0" applyFont="1" applyFill="1" applyBorder="1" applyAlignment="1">
      <alignment horizontal="left" vertical="top" wrapText="1"/>
    </xf>
    <xf numFmtId="9" fontId="33" fillId="5" borderId="12" xfId="0" applyNumberFormat="1" applyFont="1" applyFill="1" applyBorder="1" applyAlignment="1">
      <alignment horizontal="center" vertical="center" wrapText="1"/>
    </xf>
    <xf numFmtId="0" fontId="8" fillId="5" borderId="12" xfId="0" applyFont="1" applyFill="1" applyBorder="1" applyAlignment="1">
      <alignment horizontal="center" vertical="top"/>
    </xf>
    <xf numFmtId="0" fontId="4" fillId="5" borderId="12" xfId="0" applyFont="1" applyFill="1" applyBorder="1" applyAlignment="1">
      <alignment vertical="top" wrapText="1"/>
    </xf>
    <xf numFmtId="0" fontId="8" fillId="5" borderId="12" xfId="0" quotePrefix="1" applyFont="1" applyFill="1" applyBorder="1" applyAlignment="1">
      <alignment horizontal="left" vertical="top" wrapText="1"/>
    </xf>
    <xf numFmtId="0" fontId="8" fillId="5" borderId="12" xfId="0" applyFont="1" applyFill="1" applyBorder="1" applyAlignment="1">
      <alignment horizontal="center" vertical="center"/>
    </xf>
    <xf numFmtId="0" fontId="44" fillId="5" borderId="13" xfId="0" applyFont="1" applyFill="1" applyBorder="1" applyAlignment="1">
      <alignment horizontal="left" vertical="center"/>
    </xf>
    <xf numFmtId="0" fontId="44" fillId="5" borderId="12" xfId="0" applyFont="1" applyFill="1" applyBorder="1" applyAlignment="1">
      <alignment horizontal="left" vertical="center"/>
    </xf>
    <xf numFmtId="0" fontId="39" fillId="5" borderId="4" xfId="0" applyFont="1" applyFill="1" applyBorder="1" applyAlignment="1">
      <alignment horizontal="right" indent="1"/>
    </xf>
    <xf numFmtId="164" fontId="12" fillId="5" borderId="12" xfId="0" applyNumberFormat="1" applyFont="1" applyFill="1" applyBorder="1" applyAlignment="1">
      <alignment horizontal="right" vertical="top"/>
    </xf>
    <xf numFmtId="164" fontId="12" fillId="5" borderId="12" xfId="0" applyNumberFormat="1" applyFont="1" applyFill="1" applyBorder="1" applyAlignment="1">
      <alignment horizontal="right" vertical="center" wrapText="1"/>
    </xf>
    <xf numFmtId="0" fontId="12" fillId="5" borderId="12" xfId="0" applyFont="1" applyFill="1" applyBorder="1" applyAlignment="1">
      <alignment horizontal="center" vertical="top"/>
    </xf>
    <xf numFmtId="166" fontId="12" fillId="5" borderId="12" xfId="0" applyNumberFormat="1" applyFont="1" applyFill="1" applyBorder="1" applyAlignment="1">
      <alignment horizontal="right" vertical="top"/>
    </xf>
    <xf numFmtId="166" fontId="12" fillId="5" borderId="12" xfId="0" applyNumberFormat="1" applyFont="1" applyFill="1" applyBorder="1" applyAlignment="1">
      <alignment horizontal="right" vertical="center" wrapText="1"/>
    </xf>
    <xf numFmtId="0" fontId="8" fillId="5" borderId="12" xfId="0" applyFont="1" applyFill="1" applyBorder="1" applyAlignment="1">
      <alignment horizontal="justify" vertical="center" wrapText="1"/>
    </xf>
    <xf numFmtId="0" fontId="8" fillId="5" borderId="12" xfId="0" applyFont="1" applyFill="1" applyBorder="1" applyAlignment="1">
      <alignment horizontal="left" vertical="center" wrapText="1"/>
    </xf>
    <xf numFmtId="3" fontId="4" fillId="5" borderId="12" xfId="0" applyNumberFormat="1" applyFont="1" applyFill="1" applyBorder="1" applyAlignment="1">
      <alignment horizontal="right" vertical="center" wrapText="1"/>
    </xf>
    <xf numFmtId="164" fontId="8" fillId="5" borderId="12" xfId="0" applyNumberFormat="1" applyFont="1" applyFill="1" applyBorder="1" applyAlignment="1">
      <alignment horizontal="right" vertical="center" wrapText="1" indent="1"/>
    </xf>
    <xf numFmtId="0" fontId="30" fillId="5" borderId="7"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xf>
    <xf numFmtId="0" fontId="8" fillId="5" borderId="6" xfId="0" applyFont="1" applyFill="1" applyBorder="1" applyAlignment="1">
      <alignment horizontal="center" vertical="center"/>
    </xf>
    <xf numFmtId="0" fontId="9" fillId="5" borderId="12" xfId="0" applyFont="1" applyFill="1" applyBorder="1" applyAlignment="1">
      <alignment horizontal="right" vertical="center" wrapText="1"/>
    </xf>
    <xf numFmtId="3" fontId="5" fillId="5" borderId="12" xfId="0" applyNumberFormat="1" applyFont="1" applyFill="1" applyBorder="1" applyAlignment="1">
      <alignment horizontal="right" vertical="center" wrapText="1"/>
    </xf>
    <xf numFmtId="165" fontId="4" fillId="5" borderId="12" xfId="0" applyNumberFormat="1" applyFont="1" applyFill="1" applyBorder="1" applyAlignment="1">
      <alignment horizontal="center" vertical="center"/>
    </xf>
    <xf numFmtId="0" fontId="5" fillId="5" borderId="7" xfId="0" applyFont="1" applyFill="1" applyBorder="1" applyAlignment="1">
      <alignment horizontal="center" vertical="center"/>
    </xf>
    <xf numFmtId="0" fontId="12"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4" fillId="5" borderId="13" xfId="0" applyFont="1" applyFill="1" applyBorder="1" applyAlignment="1">
      <alignment horizontal="left" vertical="center" wrapText="1"/>
    </xf>
    <xf numFmtId="0" fontId="8" fillId="5" borderId="12" xfId="0" quotePrefix="1" applyFont="1" applyFill="1" applyBorder="1" applyAlignment="1">
      <alignment horizontal="left" vertical="center" wrapText="1"/>
    </xf>
    <xf numFmtId="0" fontId="31" fillId="5" borderId="12" xfId="0" applyFont="1" applyFill="1" applyBorder="1" applyAlignment="1">
      <alignment horizontal="left" vertical="center" wrapText="1"/>
    </xf>
    <xf numFmtId="0" fontId="12" fillId="5" borderId="12" xfId="0" applyFont="1" applyFill="1" applyBorder="1" applyAlignment="1">
      <alignment horizontal="centerContinuous" vertical="center" wrapText="1"/>
    </xf>
    <xf numFmtId="0" fontId="4" fillId="5" borderId="12" xfId="0" applyFont="1" applyFill="1" applyBorder="1" applyAlignment="1">
      <alignment horizontal="center" vertical="top"/>
    </xf>
    <xf numFmtId="0" fontId="4" fillId="5" borderId="13" xfId="0" applyFont="1" applyFill="1" applyBorder="1" applyAlignment="1">
      <alignment vertical="top" wrapText="1"/>
    </xf>
    <xf numFmtId="0" fontId="31" fillId="5" borderId="14" xfId="0" applyFont="1" applyFill="1" applyBorder="1" applyAlignment="1">
      <alignment horizontal="left" vertical="center" wrapText="1"/>
    </xf>
    <xf numFmtId="0" fontId="12" fillId="5" borderId="1" xfId="0" applyFont="1" applyFill="1" applyBorder="1" applyAlignment="1">
      <alignment horizontal="center" vertical="center" wrapText="1"/>
    </xf>
    <xf numFmtId="164" fontId="12" fillId="5" borderId="12" xfId="0" applyNumberFormat="1" applyFont="1" applyFill="1" applyBorder="1" applyAlignment="1">
      <alignment horizontal="right" vertical="center" wrapText="1" indent="1"/>
    </xf>
    <xf numFmtId="0" fontId="6" fillId="5" borderId="12" xfId="0" applyFont="1" applyFill="1" applyBorder="1" applyAlignment="1">
      <alignment vertical="top"/>
    </xf>
    <xf numFmtId="9" fontId="12" fillId="5" borderId="12" xfId="0" applyNumberFormat="1" applyFont="1" applyFill="1" applyBorder="1" applyAlignment="1">
      <alignment horizontal="right" vertical="center" wrapText="1" indent="1"/>
    </xf>
    <xf numFmtId="166" fontId="12" fillId="5" borderId="12" xfId="0" applyNumberFormat="1" applyFont="1" applyFill="1" applyBorder="1" applyAlignment="1">
      <alignment horizontal="right" vertical="center" wrapText="1" indent="1"/>
    </xf>
    <xf numFmtId="1" fontId="12" fillId="5" borderId="12" xfId="0" applyNumberFormat="1" applyFont="1" applyFill="1" applyBorder="1" applyAlignment="1">
      <alignment horizontal="right" vertical="center" wrapText="1" indent="1"/>
    </xf>
    <xf numFmtId="166" fontId="12" fillId="5" borderId="12" xfId="0" applyNumberFormat="1" applyFont="1" applyFill="1" applyBorder="1" applyAlignment="1">
      <alignment vertical="top"/>
    </xf>
    <xf numFmtId="10" fontId="12" fillId="5" borderId="12" xfId="0" applyNumberFormat="1" applyFont="1" applyFill="1" applyBorder="1" applyAlignment="1">
      <alignment vertical="top"/>
    </xf>
    <xf numFmtId="0" fontId="5" fillId="5" borderId="12" xfId="0" applyFont="1" applyFill="1" applyBorder="1" applyAlignment="1">
      <alignment horizontal="left" vertical="top"/>
    </xf>
    <xf numFmtId="0" fontId="12" fillId="5" borderId="12" xfId="0" applyFont="1" applyFill="1" applyBorder="1" applyAlignment="1">
      <alignment vertical="center" wrapText="1"/>
    </xf>
    <xf numFmtId="0" fontId="12" fillId="5" borderId="12" xfId="0" applyFont="1" applyFill="1" applyBorder="1" applyAlignment="1">
      <alignment horizontal="right" vertical="top" wrapText="1"/>
    </xf>
    <xf numFmtId="0" fontId="12" fillId="5" borderId="12" xfId="0" applyFont="1" applyFill="1" applyBorder="1" applyAlignment="1">
      <alignment horizontal="centerContinuous" vertical="center"/>
    </xf>
    <xf numFmtId="0" fontId="28" fillId="5" borderId="12" xfId="0" applyFont="1" applyFill="1" applyBorder="1" applyAlignment="1">
      <alignment horizontal="center" vertical="top"/>
    </xf>
    <xf numFmtId="0" fontId="19" fillId="5" borderId="12" xfId="0" applyFont="1" applyFill="1" applyBorder="1" applyAlignment="1">
      <alignment vertical="center" wrapText="1"/>
    </xf>
    <xf numFmtId="0" fontId="8" fillId="5" borderId="12" xfId="0" applyFont="1" applyFill="1" applyBorder="1" applyAlignment="1">
      <alignment horizontal="left" vertical="center" wrapText="1" indent="1"/>
    </xf>
    <xf numFmtId="0" fontId="9" fillId="5" borderId="12" xfId="0" applyFont="1" applyFill="1" applyBorder="1" applyAlignment="1">
      <alignment horizontal="center" vertical="center"/>
    </xf>
    <xf numFmtId="0" fontId="9" fillId="5" borderId="12" xfId="0" applyFont="1" applyFill="1" applyBorder="1" applyAlignment="1">
      <alignment horizontal="left" vertical="center" wrapText="1"/>
    </xf>
    <xf numFmtId="0" fontId="34" fillId="5" borderId="12" xfId="0" applyFont="1" applyFill="1" applyBorder="1" applyAlignment="1">
      <alignment horizontal="right" vertical="center" wrapText="1"/>
    </xf>
    <xf numFmtId="0" fontId="9" fillId="5" borderId="12" xfId="0" applyFont="1" applyFill="1" applyBorder="1" applyAlignment="1">
      <alignment horizontal="justify" vertical="center" wrapText="1"/>
    </xf>
    <xf numFmtId="0" fontId="12" fillId="5" borderId="14" xfId="0" applyFont="1" applyFill="1" applyBorder="1" applyAlignment="1">
      <alignment vertical="center" wrapText="1"/>
    </xf>
    <xf numFmtId="0" fontId="29" fillId="5" borderId="12" xfId="0" applyFont="1" applyFill="1" applyBorder="1" applyAlignment="1">
      <alignment horizontal="center" vertical="top"/>
    </xf>
    <xf numFmtId="0" fontId="29" fillId="5" borderId="12" xfId="0" applyFont="1" applyFill="1" applyBorder="1" applyAlignment="1">
      <alignment vertical="center" wrapText="1"/>
    </xf>
    <xf numFmtId="0" fontId="38" fillId="5" borderId="12" xfId="0" applyFont="1" applyFill="1" applyBorder="1" applyAlignment="1">
      <alignment horizontal="right" vertical="center" wrapText="1"/>
    </xf>
    <xf numFmtId="0" fontId="12" fillId="5" borderId="14" xfId="0" applyFont="1" applyFill="1" applyBorder="1" applyAlignment="1">
      <alignment horizontal="right" vertical="top"/>
    </xf>
    <xf numFmtId="0" fontId="12" fillId="5" borderId="14" xfId="0" applyFont="1" applyFill="1" applyBorder="1" applyAlignment="1">
      <alignment horizontal="right" vertical="top" wrapText="1"/>
    </xf>
    <xf numFmtId="0" fontId="12" fillId="5" borderId="14" xfId="0" applyFont="1" applyFill="1" applyBorder="1" applyAlignment="1">
      <alignment horizontal="centerContinuous" vertical="center"/>
    </xf>
    <xf numFmtId="0" fontId="5" fillId="5" borderId="7" xfId="0" applyFont="1" applyFill="1" applyBorder="1" applyAlignment="1">
      <alignment horizontal="left" vertical="center"/>
    </xf>
    <xf numFmtId="0" fontId="12" fillId="5" borderId="1" xfId="0" applyFont="1" applyFill="1" applyBorder="1" applyAlignment="1">
      <alignment horizontal="right" vertical="center" wrapText="1"/>
    </xf>
    <xf numFmtId="0" fontId="33" fillId="5" borderId="1" xfId="0" applyFont="1" applyFill="1" applyBorder="1" applyAlignment="1">
      <alignment horizontal="right" vertical="center" wrapText="1"/>
    </xf>
    <xf numFmtId="0" fontId="12" fillId="5" borderId="8" xfId="0" applyFont="1" applyFill="1" applyBorder="1" applyAlignment="1">
      <alignment horizontal="right" vertical="center" wrapText="1" indent="1"/>
    </xf>
    <xf numFmtId="0" fontId="9" fillId="5" borderId="12" xfId="0" applyFont="1" applyFill="1" applyBorder="1" applyAlignment="1">
      <alignment horizontal="left" vertical="top" wrapText="1"/>
    </xf>
    <xf numFmtId="0" fontId="33" fillId="5" borderId="12" xfId="0" applyFont="1" applyFill="1" applyBorder="1" applyAlignment="1">
      <alignment horizontal="right" vertical="center" wrapText="1"/>
    </xf>
    <xf numFmtId="0" fontId="12" fillId="5" borderId="12" xfId="0" applyFont="1" applyFill="1" applyBorder="1" applyAlignment="1">
      <alignment horizontal="right" vertical="center" wrapText="1" indent="1"/>
    </xf>
    <xf numFmtId="0" fontId="8" fillId="5" borderId="12" xfId="0" applyFont="1" applyFill="1" applyBorder="1" applyAlignment="1">
      <alignment horizontal="left" vertical="top" wrapText="1"/>
    </xf>
    <xf numFmtId="0" fontId="35" fillId="5" borderId="12" xfId="0" applyFont="1" applyFill="1" applyBorder="1" applyAlignment="1">
      <alignment horizontal="right" vertical="top" wrapText="1"/>
    </xf>
    <xf numFmtId="0" fontId="13" fillId="4" borderId="12" xfId="0" quotePrefix="1" applyFont="1" applyFill="1" applyBorder="1" applyAlignment="1">
      <alignment horizontal="right" vertical="top"/>
    </xf>
    <xf numFmtId="0" fontId="5" fillId="5" borderId="12" xfId="0" applyFont="1" applyFill="1" applyBorder="1" applyAlignment="1">
      <alignment horizontal="right" vertical="center" wrapText="1" indent="1"/>
    </xf>
    <xf numFmtId="0" fontId="4" fillId="5" borderId="16" xfId="0" applyFont="1" applyFill="1" applyBorder="1" applyAlignment="1" applyProtection="1">
      <alignment horizontal="right" vertical="center" wrapText="1"/>
      <protection hidden="1"/>
    </xf>
    <xf numFmtId="164" fontId="5" fillId="5" borderId="12" xfId="0" applyNumberFormat="1" applyFont="1" applyFill="1" applyBorder="1" applyAlignment="1" applyProtection="1">
      <alignment horizontal="right" vertical="center" wrapText="1"/>
      <protection hidden="1"/>
    </xf>
    <xf numFmtId="164" fontId="5" fillId="5" borderId="12" xfId="0" applyNumberFormat="1" applyFont="1" applyFill="1" applyBorder="1" applyAlignment="1" applyProtection="1">
      <alignment horizontal="right" vertical="center" wrapText="1" indent="1"/>
      <protection hidden="1"/>
    </xf>
    <xf numFmtId="0" fontId="12" fillId="5" borderId="12" xfId="0" applyFont="1" applyFill="1" applyBorder="1" applyAlignment="1">
      <alignment horizontal="right" vertical="center" shrinkToFit="1"/>
    </xf>
    <xf numFmtId="0" fontId="12" fillId="5" borderId="12" xfId="0" applyFont="1" applyFill="1" applyBorder="1" applyAlignment="1">
      <alignment horizontal="right" vertical="center"/>
    </xf>
    <xf numFmtId="165" fontId="4" fillId="5" borderId="16" xfId="0" applyNumberFormat="1" applyFont="1" applyFill="1" applyBorder="1" applyAlignment="1">
      <alignment horizontal="right" vertical="center" wrapText="1"/>
    </xf>
    <xf numFmtId="3" fontId="4" fillId="5" borderId="16" xfId="0" applyNumberFormat="1" applyFont="1" applyFill="1" applyBorder="1" applyAlignment="1">
      <alignment horizontal="right" vertical="center"/>
    </xf>
    <xf numFmtId="165" fontId="4" fillId="5" borderId="12" xfId="0" applyNumberFormat="1" applyFont="1" applyFill="1" applyBorder="1" applyAlignment="1">
      <alignment horizontal="right" vertical="center" wrapText="1"/>
    </xf>
    <xf numFmtId="3" fontId="4" fillId="5" borderId="12" xfId="0" applyNumberFormat="1" applyFont="1" applyFill="1" applyBorder="1" applyAlignment="1">
      <alignment horizontal="right" vertical="center"/>
    </xf>
    <xf numFmtId="3" fontId="5" fillId="5" borderId="16" xfId="0" applyNumberFormat="1" applyFont="1" applyFill="1" applyBorder="1" applyAlignment="1">
      <alignment horizontal="right" vertical="center" wrapText="1"/>
    </xf>
    <xf numFmtId="0" fontId="12" fillId="5" borderId="12" xfId="0" applyFont="1" applyFill="1" applyBorder="1" applyAlignment="1">
      <alignment horizontal="center" vertical="center" shrinkToFit="1"/>
    </xf>
    <xf numFmtId="0" fontId="8" fillId="5" borderId="12" xfId="0" applyFont="1" applyFill="1" applyBorder="1" applyAlignment="1">
      <alignment horizontal="right" vertical="center" wrapText="1"/>
    </xf>
    <xf numFmtId="0" fontId="29" fillId="5" borderId="12" xfId="0" applyFont="1" applyFill="1" applyBorder="1" applyAlignment="1">
      <alignment horizontal="right" vertical="center" wrapText="1"/>
    </xf>
    <xf numFmtId="0" fontId="28" fillId="5" borderId="12" xfId="0" applyFont="1" applyFill="1" applyBorder="1" applyAlignment="1">
      <alignment horizontal="right" vertical="center" wrapText="1"/>
    </xf>
    <xf numFmtId="9" fontId="5" fillId="5" borderId="12" xfId="0" applyNumberFormat="1" applyFont="1" applyFill="1" applyBorder="1" applyAlignment="1">
      <alignment horizontal="right" vertical="center"/>
    </xf>
    <xf numFmtId="166" fontId="5" fillId="5" borderId="12" xfId="0" applyNumberFormat="1" applyFont="1" applyFill="1" applyBorder="1" applyAlignment="1">
      <alignment horizontal="right" vertical="center" indent="1"/>
    </xf>
    <xf numFmtId="0" fontId="21" fillId="4" borderId="7" xfId="0" applyFont="1" applyFill="1" applyBorder="1" applyAlignment="1">
      <alignment horizontal="left"/>
    </xf>
    <xf numFmtId="0" fontId="22" fillId="4" borderId="1" xfId="0" applyFont="1" applyFill="1" applyBorder="1" applyAlignment="1">
      <alignment vertical="top" wrapText="1"/>
    </xf>
    <xf numFmtId="0" fontId="22" fillId="4" borderId="1" xfId="0" applyFont="1" applyFill="1" applyBorder="1" applyAlignment="1">
      <alignment horizontal="center" vertical="top" wrapText="1"/>
    </xf>
    <xf numFmtId="0" fontId="22" fillId="4" borderId="1" xfId="0" applyFont="1" applyFill="1" applyBorder="1" applyAlignment="1">
      <alignment vertical="top"/>
    </xf>
    <xf numFmtId="0" fontId="22" fillId="4" borderId="1" xfId="0" applyFont="1" applyFill="1" applyBorder="1" applyAlignment="1">
      <alignment horizontal="left" vertical="top" wrapText="1" indent="1"/>
    </xf>
    <xf numFmtId="0" fontId="22" fillId="4" borderId="8" xfId="0" applyFont="1" applyFill="1" applyBorder="1" applyAlignment="1">
      <alignment vertical="top"/>
    </xf>
    <xf numFmtId="0" fontId="23" fillId="4" borderId="4" xfId="0" quotePrefix="1" applyFont="1" applyFill="1" applyBorder="1" applyAlignment="1">
      <alignment horizontal="right" vertical="top"/>
    </xf>
    <xf numFmtId="0" fontId="23" fillId="4" borderId="6" xfId="0" quotePrefix="1" applyFont="1" applyFill="1" applyBorder="1" applyAlignment="1">
      <alignment horizontal="right" vertical="top"/>
    </xf>
    <xf numFmtId="164" fontId="8" fillId="5" borderId="12" xfId="0" applyNumberFormat="1" applyFont="1" applyFill="1" applyBorder="1" applyAlignment="1">
      <alignment horizontal="right" vertical="center" wrapText="1"/>
    </xf>
    <xf numFmtId="164" fontId="4" fillId="5" borderId="12" xfId="0" applyNumberFormat="1" applyFont="1" applyFill="1" applyBorder="1" applyAlignment="1">
      <alignment vertical="top"/>
    </xf>
    <xf numFmtId="164" fontId="4" fillId="5" borderId="12" xfId="0" applyNumberFormat="1" applyFont="1" applyFill="1" applyBorder="1" applyAlignment="1">
      <alignment horizontal="right" vertical="top" indent="1"/>
    </xf>
    <xf numFmtId="0" fontId="20" fillId="4" borderId="12" xfId="0" applyFont="1" applyFill="1" applyBorder="1" applyAlignment="1">
      <alignment horizontal="left" vertical="top"/>
    </xf>
    <xf numFmtId="0" fontId="4" fillId="4" borderId="10" xfId="0" applyFont="1" applyFill="1" applyBorder="1" applyAlignment="1">
      <alignment vertical="top" wrapText="1"/>
    </xf>
    <xf numFmtId="0" fontId="4" fillId="4" borderId="3" xfId="0" applyFont="1" applyFill="1" applyBorder="1" applyAlignment="1">
      <alignment vertical="top" wrapText="1"/>
    </xf>
    <xf numFmtId="0" fontId="4" fillId="4" borderId="11" xfId="0" applyFont="1" applyFill="1" applyBorder="1" applyAlignment="1">
      <alignment vertical="top" wrapText="1"/>
    </xf>
    <xf numFmtId="166" fontId="7" fillId="5" borderId="12" xfId="0" applyNumberFormat="1" applyFont="1" applyFill="1" applyBorder="1" applyAlignment="1">
      <alignment horizontal="right" vertical="top"/>
    </xf>
    <xf numFmtId="3" fontId="4" fillId="5" borderId="12" xfId="0" applyNumberFormat="1" applyFont="1" applyFill="1" applyBorder="1" applyAlignment="1">
      <alignment horizontal="right" vertical="top" wrapText="1"/>
    </xf>
    <xf numFmtId="0" fontId="27" fillId="5" borderId="7" xfId="0" applyFont="1" applyFill="1" applyBorder="1" applyAlignment="1">
      <alignment horizontal="center"/>
    </xf>
    <xf numFmtId="0" fontId="25" fillId="5" borderId="6" xfId="0" applyFont="1" applyFill="1" applyBorder="1" applyAlignment="1">
      <alignment horizontal="right" indent="1"/>
    </xf>
    <xf numFmtId="3" fontId="4" fillId="0" borderId="0" xfId="0" applyNumberFormat="1" applyFont="1" applyBorder="1" applyAlignment="1">
      <alignment horizontal="center" vertical="center" wrapText="1"/>
    </xf>
    <xf numFmtId="3" fontId="5" fillId="5" borderId="17" xfId="0" applyNumberFormat="1" applyFont="1" applyFill="1" applyBorder="1" applyAlignment="1">
      <alignment horizontal="center" vertical="center" wrapText="1"/>
    </xf>
    <xf numFmtId="3" fontId="5" fillId="5" borderId="17" xfId="0" applyNumberFormat="1" applyFont="1" applyFill="1" applyBorder="1" applyAlignment="1">
      <alignment horizontal="center" vertical="center" shrinkToFit="1"/>
    </xf>
    <xf numFmtId="3" fontId="5" fillId="5" borderId="16" xfId="0" applyNumberFormat="1" applyFont="1" applyFill="1" applyBorder="1" applyAlignment="1">
      <alignment horizontal="center" vertical="center" wrapText="1"/>
    </xf>
    <xf numFmtId="4" fontId="5" fillId="5" borderId="12" xfId="0" applyNumberFormat="1" applyFont="1" applyFill="1" applyBorder="1" applyAlignment="1">
      <alignment horizontal="right" vertical="center"/>
    </xf>
    <xf numFmtId="2" fontId="20" fillId="5" borderId="12" xfId="0" applyNumberFormat="1" applyFont="1" applyFill="1" applyBorder="1" applyAlignment="1">
      <alignment horizontal="right" vertical="center"/>
    </xf>
    <xf numFmtId="166" fontId="20" fillId="5" borderId="12" xfId="0" applyNumberFormat="1" applyFont="1" applyFill="1" applyBorder="1" applyAlignment="1">
      <alignment horizontal="right" vertical="center"/>
    </xf>
    <xf numFmtId="0" fontId="40" fillId="0" borderId="5" xfId="0" applyFont="1" applyBorder="1" applyAlignment="1" applyProtection="1">
      <alignment horizontal="left" indent="1"/>
      <protection locked="0"/>
    </xf>
    <xf numFmtId="0" fontId="4"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3" fontId="4" fillId="0" borderId="12" xfId="0" applyNumberFormat="1" applyFont="1" applyBorder="1" applyAlignment="1" applyProtection="1">
      <alignment horizontal="right" vertical="center"/>
      <protection locked="0"/>
    </xf>
    <xf numFmtId="3" fontId="4" fillId="0" borderId="12" xfId="0" applyNumberFormat="1" applyFont="1" applyBorder="1" applyAlignment="1" applyProtection="1">
      <alignment horizontal="center" vertical="center" shrinkToFit="1"/>
      <protection locked="0"/>
    </xf>
    <xf numFmtId="165" fontId="4" fillId="0" borderId="12" xfId="0" applyNumberFormat="1" applyFont="1" applyBorder="1" applyAlignment="1" applyProtection="1">
      <alignment horizontal="left" vertical="center"/>
      <protection locked="0"/>
    </xf>
    <xf numFmtId="0" fontId="6" fillId="0" borderId="13" xfId="0" applyFont="1" applyBorder="1" applyAlignment="1" applyProtection="1">
      <alignment horizontal="right" vertical="center" wrapText="1"/>
      <protection locked="0"/>
    </xf>
    <xf numFmtId="0" fontId="4" fillId="0" borderId="13" xfId="0" applyFont="1" applyBorder="1" applyAlignment="1" applyProtection="1">
      <alignment horizontal="right" vertical="center" wrapText="1"/>
      <protection locked="0"/>
    </xf>
    <xf numFmtId="1" fontId="6" fillId="3" borderId="13" xfId="0" applyNumberFormat="1" applyFont="1" applyFill="1" applyBorder="1" applyAlignment="1" applyProtection="1">
      <alignment horizontal="right" vertical="center"/>
      <protection locked="0"/>
    </xf>
    <xf numFmtId="0" fontId="6" fillId="0" borderId="12" xfId="0" applyFont="1" applyBorder="1" applyAlignment="1" applyProtection="1">
      <alignment horizontal="right" vertical="center"/>
      <protection locked="0"/>
    </xf>
    <xf numFmtId="1" fontId="4" fillId="0" borderId="12" xfId="0" applyNumberFormat="1" applyFont="1" applyBorder="1" applyAlignment="1" applyProtection="1">
      <alignment horizontal="right" vertical="center" wrapText="1"/>
      <protection locked="0"/>
    </xf>
    <xf numFmtId="1" fontId="6" fillId="3" borderId="12" xfId="0" applyNumberFormat="1" applyFont="1" applyFill="1" applyBorder="1" applyAlignment="1" applyProtection="1">
      <alignment horizontal="right" vertical="center"/>
      <protection locked="0"/>
    </xf>
    <xf numFmtId="1" fontId="6" fillId="0" borderId="12" xfId="0" applyNumberFormat="1" applyFont="1" applyBorder="1" applyAlignment="1" applyProtection="1">
      <alignment horizontal="right" vertical="center"/>
      <protection locked="0"/>
    </xf>
    <xf numFmtId="1" fontId="4" fillId="0" borderId="12" xfId="0" applyNumberFormat="1" applyFont="1" applyBorder="1" applyAlignment="1" applyProtection="1">
      <alignment horizontal="right" vertical="top" wrapText="1"/>
      <protection locked="0"/>
    </xf>
    <xf numFmtId="1" fontId="6" fillId="0" borderId="12" xfId="0" applyNumberFormat="1" applyFont="1" applyBorder="1" applyAlignment="1" applyProtection="1">
      <alignment horizontal="right" vertical="top"/>
      <protection locked="0"/>
    </xf>
    <xf numFmtId="3" fontId="4" fillId="0" borderId="9" xfId="0" applyNumberFormat="1" applyFont="1" applyBorder="1" applyAlignment="1" applyProtection="1">
      <alignment horizontal="right" vertical="top" wrapText="1"/>
      <protection locked="0"/>
    </xf>
    <xf numFmtId="0" fontId="4" fillId="4" borderId="12" xfId="0" applyFont="1" applyFill="1" applyBorder="1" applyAlignment="1" applyProtection="1">
      <alignment vertical="top"/>
      <protection locked="0"/>
    </xf>
    <xf numFmtId="3" fontId="4" fillId="3" borderId="12" xfId="0" applyNumberFormat="1" applyFont="1" applyFill="1" applyBorder="1" applyAlignment="1" applyProtection="1">
      <alignment horizontal="right" vertical="top" wrapText="1"/>
      <protection locked="0"/>
    </xf>
    <xf numFmtId="3" fontId="4" fillId="0" borderId="11" xfId="0" applyNumberFormat="1" applyFont="1" applyBorder="1" applyAlignment="1" applyProtection="1">
      <alignment horizontal="right" vertical="top" wrapText="1"/>
      <protection locked="0"/>
    </xf>
    <xf numFmtId="164" fontId="4" fillId="2" borderId="12" xfId="0" applyNumberFormat="1" applyFont="1" applyFill="1" applyBorder="1" applyAlignment="1" applyProtection="1">
      <alignment horizontal="right" vertical="top" wrapText="1"/>
      <protection locked="0"/>
    </xf>
    <xf numFmtId="0" fontId="4" fillId="0" borderId="12" xfId="0" applyFont="1" applyBorder="1" applyAlignment="1" applyProtection="1">
      <alignment vertical="top"/>
      <protection locked="0"/>
    </xf>
    <xf numFmtId="3" fontId="4" fillId="4" borderId="13" xfId="0" applyNumberFormat="1" applyFont="1" applyFill="1" applyBorder="1" applyAlignment="1" applyProtection="1">
      <alignment horizontal="right" vertical="top" wrapText="1"/>
      <protection locked="0"/>
    </xf>
    <xf numFmtId="3" fontId="4" fillId="4" borderId="12" xfId="0" applyNumberFormat="1" applyFont="1" applyFill="1" applyBorder="1" applyAlignment="1" applyProtection="1">
      <alignment horizontal="right" vertical="top" wrapText="1"/>
      <protection locked="0"/>
    </xf>
    <xf numFmtId="0" fontId="4" fillId="0" borderId="0" xfId="0" applyFont="1" applyAlignment="1" applyProtection="1">
      <alignment vertical="top"/>
      <protection locked="0"/>
    </xf>
    <xf numFmtId="4" fontId="4" fillId="0" borderId="12" xfId="0" applyNumberFormat="1" applyFont="1" applyBorder="1" applyAlignment="1" applyProtection="1">
      <alignment horizontal="right" vertical="center"/>
      <protection locked="0"/>
    </xf>
    <xf numFmtId="4" fontId="5" fillId="2" borderId="12" xfId="0" applyNumberFormat="1" applyFont="1" applyFill="1" applyBorder="1" applyAlignment="1" applyProtection="1">
      <alignment horizontal="right" vertical="center"/>
      <protection locked="0"/>
    </xf>
    <xf numFmtId="4" fontId="5" fillId="0" borderId="12" xfId="0" applyNumberFormat="1" applyFont="1" applyBorder="1" applyAlignment="1" applyProtection="1">
      <alignment horizontal="right" vertical="center"/>
      <protection locked="0"/>
    </xf>
    <xf numFmtId="2" fontId="20" fillId="0" borderId="12" xfId="0" applyNumberFormat="1" applyFont="1" applyBorder="1" applyAlignment="1" applyProtection="1">
      <alignment horizontal="right" vertical="center"/>
      <protection locked="0"/>
    </xf>
    <xf numFmtId="166" fontId="20" fillId="2" borderId="12" xfId="0" applyNumberFormat="1" applyFont="1" applyFill="1" applyBorder="1" applyAlignment="1" applyProtection="1">
      <alignment horizontal="right" vertical="center"/>
      <protection locked="0"/>
    </xf>
    <xf numFmtId="0" fontId="8" fillId="5" borderId="12" xfId="0" applyFont="1" applyFill="1" applyBorder="1" applyAlignment="1" applyProtection="1">
      <alignment horizontal="left" vertical="top" wrapText="1"/>
      <protection locked="0"/>
    </xf>
    <xf numFmtId="3" fontId="4" fillId="0" borderId="12" xfId="0" applyNumberFormat="1" applyFont="1" applyBorder="1" applyAlignment="1" applyProtection="1">
      <alignment horizontal="right" vertical="top"/>
      <protection locked="0"/>
    </xf>
    <xf numFmtId="3" fontId="4" fillId="0" borderId="12" xfId="0" applyNumberFormat="1" applyFont="1" applyBorder="1" applyAlignment="1" applyProtection="1">
      <alignment horizontal="right" vertical="top" indent="1"/>
      <protection locked="0"/>
    </xf>
    <xf numFmtId="0" fontId="5" fillId="5" borderId="12" xfId="0" applyFont="1" applyFill="1" applyBorder="1" applyAlignment="1" applyProtection="1">
      <alignment horizontal="left" vertical="center"/>
      <protection locked="0"/>
    </xf>
    <xf numFmtId="9" fontId="4" fillId="5" borderId="12" xfId="0" applyNumberFormat="1" applyFont="1" applyFill="1" applyBorder="1" applyAlignment="1">
      <alignment horizontal="right" vertical="center"/>
    </xf>
    <xf numFmtId="166" fontId="4" fillId="5" borderId="12" xfId="0" applyNumberFormat="1" applyFont="1" applyFill="1" applyBorder="1" applyAlignment="1">
      <alignment horizontal="right" vertical="center" indent="1"/>
    </xf>
    <xf numFmtId="0" fontId="5" fillId="0" borderId="12" xfId="0" applyFont="1" applyBorder="1" applyAlignment="1" applyProtection="1">
      <alignment vertical="center"/>
      <protection locked="0"/>
    </xf>
    <xf numFmtId="0" fontId="5" fillId="0" borderId="12" xfId="0" applyFont="1" applyBorder="1" applyAlignment="1" applyProtection="1">
      <alignment horizontal="left" vertical="center"/>
      <protection locked="0"/>
    </xf>
    <xf numFmtId="0" fontId="52" fillId="0" borderId="0" xfId="0" applyFont="1" applyBorder="1" applyAlignment="1">
      <alignment horizontal="center"/>
    </xf>
    <xf numFmtId="0" fontId="0" fillId="0" borderId="8" xfId="0" applyBorder="1" applyAlignment="1" applyProtection="1">
      <alignment horizontal="left" indent="1"/>
      <protection locked="0"/>
    </xf>
    <xf numFmtId="14" fontId="40" fillId="0" borderId="5" xfId="0" applyNumberFormat="1" applyFont="1" applyBorder="1" applyAlignment="1" applyProtection="1">
      <alignment horizontal="left" indent="1"/>
      <protection locked="0"/>
    </xf>
    <xf numFmtId="0" fontId="26" fillId="0" borderId="9" xfId="0" applyFont="1" applyBorder="1" applyAlignment="1" applyProtection="1">
      <alignment horizontal="left" indent="1"/>
      <protection locked="0"/>
    </xf>
    <xf numFmtId="0" fontId="41" fillId="0" borderId="0" xfId="0" applyFont="1" applyAlignment="1">
      <alignment horizontal="center"/>
    </xf>
    <xf numFmtId="0" fontId="42" fillId="0" borderId="0" xfId="0" applyFont="1" applyAlignment="1">
      <alignment horizontal="center"/>
    </xf>
    <xf numFmtId="0" fontId="42" fillId="0" borderId="0" xfId="0" applyFont="1"/>
    <xf numFmtId="0" fontId="52" fillId="0" borderId="0" xfId="0" applyFont="1" applyBorder="1" applyAlignment="1">
      <alignment horizontal="center"/>
    </xf>
    <xf numFmtId="0" fontId="12" fillId="5" borderId="12" xfId="0" applyFont="1" applyFill="1" applyBorder="1" applyAlignment="1">
      <alignment horizontal="left" vertical="top"/>
    </xf>
    <xf numFmtId="0" fontId="0" fillId="5" borderId="12" xfId="0" applyFill="1" applyBorder="1" applyAlignment="1">
      <alignment horizontal="left" vertical="top"/>
    </xf>
    <xf numFmtId="0" fontId="32" fillId="5" borderId="12" xfId="0" applyFont="1" applyFill="1" applyBorder="1" applyAlignment="1">
      <alignment vertical="top"/>
    </xf>
    <xf numFmtId="0" fontId="12" fillId="5" borderId="12"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0" fillId="5" borderId="12" xfId="0" applyFill="1" applyBorder="1" applyAlignment="1">
      <alignment horizontal="center" vertical="center" wrapText="1"/>
    </xf>
    <xf numFmtId="0" fontId="28" fillId="5" borderId="12" xfId="0" applyFont="1" applyFill="1" applyBorder="1" applyAlignment="1">
      <alignment horizontal="center" vertical="center" wrapText="1"/>
    </xf>
    <xf numFmtId="0" fontId="31" fillId="5" borderId="12"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0" fillId="5" borderId="12" xfId="0" applyFont="1" applyFill="1" applyBorder="1" applyAlignment="1">
      <alignment horizontal="center" vertical="center" wrapText="1"/>
    </xf>
    <xf numFmtId="0" fontId="33" fillId="5" borderId="12" xfId="0" applyFont="1" applyFill="1" applyBorder="1" applyAlignment="1">
      <alignment horizontal="left" vertical="center" wrapText="1"/>
    </xf>
    <xf numFmtId="0" fontId="4"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2" fillId="5" borderId="12"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12" fillId="5" borderId="12" xfId="0" applyFont="1" applyFill="1" applyBorder="1" applyAlignment="1">
      <alignment horizontal="left" vertical="center"/>
    </xf>
    <xf numFmtId="0" fontId="0" fillId="5" borderId="12" xfId="0" applyFill="1" applyBorder="1" applyAlignment="1">
      <alignment vertical="center"/>
    </xf>
    <xf numFmtId="0" fontId="32" fillId="5" borderId="12" xfId="0" applyFont="1" applyFill="1" applyBorder="1" applyAlignment="1">
      <alignment horizontal="center" vertical="center" wrapText="1"/>
    </xf>
    <xf numFmtId="166" fontId="4" fillId="0" borderId="12" xfId="0" applyNumberFormat="1" applyFont="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2" fontId="4" fillId="0" borderId="12" xfId="0" applyNumberFormat="1" applyFont="1" applyBorder="1" applyAlignment="1" applyProtection="1">
      <alignment horizontal="center" vertical="top" wrapText="1"/>
      <protection locked="0"/>
    </xf>
    <xf numFmtId="0" fontId="6" fillId="5" borderId="12" xfId="0" applyFont="1" applyFill="1" applyBorder="1" applyAlignment="1">
      <alignment horizontal="center" vertical="top"/>
    </xf>
    <xf numFmtId="0" fontId="0" fillId="5" borderId="12" xfId="0" applyFill="1" applyBorder="1" applyAlignment="1">
      <alignment horizontal="center" vertical="top"/>
    </xf>
    <xf numFmtId="0" fontId="0" fillId="5" borderId="12" xfId="0" applyFill="1" applyBorder="1" applyAlignment="1">
      <alignment horizontal="center"/>
    </xf>
    <xf numFmtId="0" fontId="46" fillId="0" borderId="2" xfId="0" applyFont="1" applyBorder="1" applyAlignment="1">
      <alignment vertical="top" wrapText="1"/>
    </xf>
    <xf numFmtId="0" fontId="47" fillId="0" borderId="2" xfId="0" applyFont="1" applyBorder="1" applyAlignment="1">
      <alignment vertical="top"/>
    </xf>
    <xf numFmtId="0" fontId="47" fillId="0" borderId="9" xfId="0" applyFont="1" applyBorder="1" applyAlignment="1">
      <alignment vertical="top"/>
    </xf>
    <xf numFmtId="0" fontId="12" fillId="5" borderId="12" xfId="0" applyFont="1" applyFill="1" applyBorder="1" applyAlignment="1">
      <alignment vertical="center" wrapText="1"/>
    </xf>
    <xf numFmtId="0" fontId="12" fillId="5" borderId="14" xfId="0" applyFont="1" applyFill="1" applyBorder="1" applyAlignment="1">
      <alignment vertical="center" wrapText="1"/>
    </xf>
    <xf numFmtId="0" fontId="14" fillId="5" borderId="7" xfId="0" applyFont="1" applyFill="1" applyBorder="1" applyAlignment="1">
      <alignment horizontal="left" vertical="center"/>
    </xf>
    <xf numFmtId="0" fontId="14" fillId="5" borderId="4" xfId="0" applyFont="1" applyFill="1" applyBorder="1" applyAlignment="1">
      <alignment horizontal="left" vertical="center"/>
    </xf>
    <xf numFmtId="0" fontId="12" fillId="5" borderId="12" xfId="0" applyFont="1" applyFill="1" applyBorder="1" applyAlignment="1">
      <alignment horizontal="right" vertical="center"/>
    </xf>
    <xf numFmtId="0" fontId="32" fillId="5" borderId="12" xfId="0" applyFont="1" applyFill="1" applyBorder="1" applyAlignment="1">
      <alignment horizontal="right" vertical="center"/>
    </xf>
    <xf numFmtId="0" fontId="12" fillId="5" borderId="12" xfId="0" applyFont="1" applyFill="1" applyBorder="1" applyAlignment="1">
      <alignment horizontal="right" vertical="center" wrapText="1" indent="1"/>
    </xf>
    <xf numFmtId="0" fontId="32" fillId="5" borderId="12" xfId="0" applyFont="1" applyFill="1" applyBorder="1" applyAlignment="1">
      <alignment horizontal="right" vertical="center" wrapText="1" indent="1"/>
    </xf>
    <xf numFmtId="0" fontId="4" fillId="4" borderId="12" xfId="0" applyFont="1" applyFill="1" applyBorder="1" applyAlignment="1" applyProtection="1">
      <alignment horizontal="left" vertical="top" wrapText="1"/>
      <protection locked="0"/>
    </xf>
    <xf numFmtId="0" fontId="0" fillId="4" borderId="12" xfId="0" applyFill="1" applyBorder="1" applyAlignment="1" applyProtection="1">
      <alignment vertical="top"/>
      <protection locked="0"/>
    </xf>
    <xf numFmtId="0" fontId="4" fillId="4" borderId="13" xfId="0" applyFont="1"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3" xfId="0" applyFill="1" applyBorder="1" applyAlignment="1" applyProtection="1">
      <alignment vertical="top"/>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0" xfId="0" applyFont="1" applyFill="1" applyBorder="1" applyAlignment="1" applyProtection="1">
      <alignment horizontal="center" vertical="top" wrapText="1"/>
      <protection locked="0"/>
    </xf>
    <xf numFmtId="0" fontId="4" fillId="4" borderId="11" xfId="0" applyFont="1" applyFill="1" applyBorder="1" applyAlignment="1" applyProtection="1">
      <alignment horizontal="center" vertical="top" wrapText="1"/>
      <protection locked="0"/>
    </xf>
    <xf numFmtId="0" fontId="6" fillId="5" borderId="12" xfId="0" applyFont="1" applyFill="1" applyBorder="1" applyAlignment="1">
      <alignment vertical="top"/>
    </xf>
    <xf numFmtId="0" fontId="0" fillId="5" borderId="12" xfId="0" applyFill="1" applyBorder="1" applyAlignment="1">
      <alignment vertical="top"/>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top" shrinkToFit="1"/>
    </xf>
    <xf numFmtId="0" fontId="12" fillId="5" borderId="12" xfId="0" applyFont="1" applyFill="1" applyBorder="1" applyAlignment="1">
      <alignment horizontal="center" vertical="center" shrinkToFit="1"/>
    </xf>
    <xf numFmtId="0" fontId="0" fillId="5" borderId="12" xfId="0" applyFill="1" applyBorder="1" applyAlignment="1">
      <alignment horizontal="center" vertical="center" shrinkToFit="1"/>
    </xf>
    <xf numFmtId="0" fontId="5" fillId="5" borderId="12" xfId="0" applyFont="1" applyFill="1" applyBorder="1" applyAlignment="1">
      <alignment horizontal="left" vertical="center"/>
    </xf>
    <xf numFmtId="0" fontId="6" fillId="5" borderId="12" xfId="0" applyFont="1" applyFill="1" applyBorder="1" applyAlignment="1">
      <alignment vertical="center"/>
    </xf>
    <xf numFmtId="0" fontId="12" fillId="5" borderId="12" xfId="0" applyFont="1" applyFill="1" applyBorder="1" applyAlignment="1">
      <alignment horizontal="center" vertical="center"/>
    </xf>
    <xf numFmtId="0" fontId="1" fillId="5" borderId="12" xfId="0" applyFont="1" applyFill="1" applyBorder="1" applyAlignment="1">
      <alignment horizontal="center" vertical="center"/>
    </xf>
    <xf numFmtId="0" fontId="0" fillId="5" borderId="12" xfId="0" applyFill="1" applyBorder="1" applyAlignment="1">
      <alignment horizontal="center" vertical="center"/>
    </xf>
    <xf numFmtId="0" fontId="4" fillId="4" borderId="10"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1" xfId="0" applyFont="1" applyFill="1" applyBorder="1" applyAlignment="1">
      <alignment horizontal="left" vertical="top" wrapText="1"/>
    </xf>
    <xf numFmtId="0" fontId="0" fillId="5" borderId="12" xfId="0" applyFill="1" applyBorder="1"/>
    <xf numFmtId="0" fontId="12" fillId="5" borderId="3" xfId="0" applyFont="1" applyFill="1" applyBorder="1" applyAlignment="1">
      <alignment horizontal="center" vertical="center"/>
    </xf>
    <xf numFmtId="0" fontId="12" fillId="5" borderId="10" xfId="0" applyFont="1" applyFill="1" applyBorder="1" applyAlignment="1">
      <alignment horizontal="center" vertical="top" shrinkToFit="1"/>
    </xf>
    <xf numFmtId="0" fontId="12" fillId="5" borderId="3" xfId="0" applyFont="1" applyFill="1" applyBorder="1" applyAlignment="1">
      <alignment horizontal="center" vertical="top" shrinkToFit="1"/>
    </xf>
    <xf numFmtId="0" fontId="12" fillId="5" borderId="11" xfId="0" applyFont="1" applyFill="1" applyBorder="1" applyAlignment="1">
      <alignment horizontal="center" vertical="top" shrinkToFit="1"/>
    </xf>
    <xf numFmtId="3" fontId="5" fillId="5" borderId="10"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5" fillId="5" borderId="11" xfId="0" applyNumberFormat="1" applyFont="1" applyFill="1" applyBorder="1" applyAlignment="1">
      <alignment horizontal="center" vertical="center" wrapText="1"/>
    </xf>
    <xf numFmtId="3" fontId="4" fillId="0" borderId="12" xfId="0" applyNumberFormat="1"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12" fillId="5" borderId="10" xfId="0" applyFont="1" applyFill="1" applyBorder="1" applyAlignment="1">
      <alignment horizontal="center" vertical="center" shrinkToFit="1"/>
    </xf>
    <xf numFmtId="0" fontId="12" fillId="5" borderId="3" xfId="0" applyFont="1" applyFill="1" applyBorder="1" applyAlignment="1">
      <alignment horizontal="center" vertical="center" shrinkToFit="1"/>
    </xf>
    <xf numFmtId="0" fontId="12" fillId="5" borderId="11" xfId="0" applyFont="1" applyFill="1" applyBorder="1" applyAlignment="1">
      <alignment horizontal="center" vertical="center" shrinkToFit="1"/>
    </xf>
    <xf numFmtId="0" fontId="12" fillId="0" borderId="12" xfId="0" applyFont="1" applyBorder="1" applyAlignment="1">
      <alignment horizontal="center" vertical="center"/>
    </xf>
    <xf numFmtId="0" fontId="8" fillId="5" borderId="12" xfId="0" applyFont="1" applyFill="1" applyBorder="1" applyAlignment="1">
      <alignment horizontal="center" vertical="top"/>
    </xf>
    <xf numFmtId="0" fontId="0" fillId="5" borderId="12" xfId="0" applyFill="1" applyBorder="1" applyAlignment="1">
      <alignment horizontal="left" vertical="top" wrapText="1"/>
    </xf>
    <xf numFmtId="0" fontId="8" fillId="5" borderId="12" xfId="0" applyFont="1" applyFill="1" applyBorder="1" applyAlignment="1">
      <alignment horizontal="left" vertical="top" wrapText="1"/>
    </xf>
    <xf numFmtId="0" fontId="2" fillId="4" borderId="0" xfId="0" applyFont="1" applyFill="1" applyAlignment="1" applyProtection="1">
      <alignment horizontal="left" vertical="top" wrapText="1"/>
      <protection locked="0"/>
    </xf>
    <xf numFmtId="0" fontId="3" fillId="4" borderId="0" xfId="0" applyFont="1" applyFill="1" applyAlignment="1" applyProtection="1">
      <alignment vertical="top"/>
      <protection locked="0"/>
    </xf>
    <xf numFmtId="0" fontId="3" fillId="4" borderId="5" xfId="0" applyFont="1" applyFill="1" applyBorder="1" applyAlignment="1" applyProtection="1">
      <alignment vertical="top"/>
      <protection locked="0"/>
    </xf>
    <xf numFmtId="0" fontId="2" fillId="4" borderId="0" xfId="0" applyFont="1" applyFill="1" applyAlignment="1">
      <alignment vertical="top" wrapText="1"/>
    </xf>
    <xf numFmtId="0" fontId="22" fillId="4" borderId="0" xfId="0" applyFont="1" applyFill="1" applyAlignment="1">
      <alignment vertical="top" wrapText="1"/>
    </xf>
    <xf numFmtId="0" fontId="3" fillId="4" borderId="0" xfId="0" applyFont="1" applyFill="1" applyAlignment="1">
      <alignment vertical="top"/>
    </xf>
    <xf numFmtId="0" fontId="3" fillId="4" borderId="5" xfId="0" applyFont="1" applyFill="1" applyBorder="1" applyAlignment="1">
      <alignment vertical="top"/>
    </xf>
    <xf numFmtId="0" fontId="2" fillId="4" borderId="2" xfId="0" applyFont="1" applyFill="1" applyBorder="1" applyAlignment="1">
      <alignment vertical="top" wrapText="1"/>
    </xf>
    <xf numFmtId="0" fontId="3" fillId="4" borderId="2" xfId="0" applyFont="1" applyFill="1" applyBorder="1" applyAlignment="1">
      <alignment vertical="top"/>
    </xf>
    <xf numFmtId="0" fontId="3" fillId="4" borderId="9" xfId="0" applyFont="1" applyFill="1" applyBorder="1" applyAlignment="1">
      <alignment vertical="top"/>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9528</xdr:colOff>
      <xdr:row>0</xdr:row>
      <xdr:rowOff>0</xdr:rowOff>
    </xdr:from>
    <xdr:to>
      <xdr:col>10</xdr:col>
      <xdr:colOff>581026</xdr:colOff>
      <xdr:row>44</xdr:row>
      <xdr:rowOff>28575</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8" y="0"/>
              <a:ext cx="6667498" cy="7153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solidFill>
                    <a:schemeClr val="dk1"/>
                  </a:solidFill>
                  <a:effectLst/>
                  <a:latin typeface="Times New Roman" panose="02020603050405020304" pitchFamily="18" charset="0"/>
                  <a:ea typeface="+mn-ea"/>
                  <a:cs typeface="Times New Roman" panose="02020603050405020304" pitchFamily="18" charset="0"/>
                </a:rPr>
                <a:t>HƯỚNG</a:t>
              </a:r>
              <a:r>
                <a:rPr lang="en-US" sz="1300" b="1" baseline="0">
                  <a:solidFill>
                    <a:schemeClr val="dk1"/>
                  </a:solidFill>
                  <a:effectLst/>
                  <a:latin typeface="Times New Roman" panose="02020603050405020304" pitchFamily="18" charset="0"/>
                  <a:ea typeface="+mn-ea"/>
                  <a:cs typeface="Times New Roman" panose="02020603050405020304" pitchFamily="18" charset="0"/>
                </a:rPr>
                <a:t> DẪN VÀ LƯU Ý KHI ĐIỀN THÔNG TIN, DỮ LIỆU</a:t>
              </a:r>
              <a:endParaRPr lang="en-US" sz="1300" b="1">
                <a:solidFill>
                  <a:schemeClr val="dk1"/>
                </a:solidFill>
                <a:effectLst/>
                <a:latin typeface="Times New Roman" panose="02020603050405020304" pitchFamily="18" charset="0"/>
                <a:ea typeface="+mn-ea"/>
                <a:cs typeface="Times New Roman" panose="02020603050405020304" pitchFamily="18" charset="0"/>
              </a:endParaRPr>
            </a:p>
            <a:p>
              <a:pPr algn="l"/>
              <a:endParaRPr lang="en-US" sz="1300" b="1">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b="1">
                  <a:solidFill>
                    <a:schemeClr val="dk1"/>
                  </a:solidFill>
                  <a:effectLst/>
                  <a:latin typeface="Times New Roman" panose="02020603050405020304" pitchFamily="18" charset="0"/>
                  <a:ea typeface="+mn-ea"/>
                  <a:cs typeface="Times New Roman" panose="02020603050405020304" pitchFamily="18" charset="0"/>
                </a:rPr>
                <a:t>I.</a:t>
              </a:r>
              <a:r>
                <a:rPr lang="en-US" sz="1300" b="1" baseline="0">
                  <a:solidFill>
                    <a:schemeClr val="dk1"/>
                  </a:solidFill>
                  <a:effectLst/>
                  <a:latin typeface="Times New Roman" panose="02020603050405020304" pitchFamily="18" charset="0"/>
                  <a:ea typeface="+mn-ea"/>
                  <a:cs typeface="Times New Roman" panose="02020603050405020304" pitchFamily="18" charset="0"/>
                </a:rPr>
                <a:t> </a:t>
              </a:r>
              <a:r>
                <a:rPr lang="en-US" sz="1300" b="1">
                  <a:solidFill>
                    <a:schemeClr val="dk1"/>
                  </a:solidFill>
                  <a:effectLst/>
                  <a:latin typeface="Times New Roman" panose="02020603050405020304" pitchFamily="18" charset="0"/>
                  <a:ea typeface="+mn-ea"/>
                  <a:cs typeface="Times New Roman" panose="02020603050405020304" pitchFamily="18" charset="0"/>
                </a:rPr>
                <a:t>Giải thích từ ngữ:</a:t>
              </a: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1. Chiến lược là một bản kế hoạch phát triển của một cơ sở đào tạo nhằm thực hiện tốt sứ mạng của mình trong một giai đoạn trung hạn hoặc dài hạn, trong đó thể hiện các lựa chọn ưu tiên về mục tiêu, hành động và nguồn lực để giành lợi thế cạnh tranh bền vững.</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2. Sinh viên bao gồm sinh viên đại học, học viên các chương trình đào tạo thạc sĩ (và trình độ tương đương) và nghiên cứu sinh các chương trình đào tạo tiến sĩ (và trình độ tương đương) đang học tập, nghiên cứu tại cơ sở đào tạo.</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3. Giảng viên cơ hữu là giảng viên của cơ sở đào tạo theo quy định tại điểm e khoản 1 Điều 10 của Nghị định số 99/2019/NĐ-CP ngày 30 ngày 12 tháng 2019 của Chính phủ quy định chi tiết và hướng dẫn thi hành một số điều của Luật sửa đổi, bổ sung một số điều của Luật Giáo dục đại học.</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4. Giảng viên toàn thời gian bao gồm giảng viên cơ hữu và giảng viên ký hợp đồng lao động xác định thời hạn đủ 12 tháng của năm với chế độ làm việc toàn thời gian tại cơ sở đào tạo, trong thời gian đó không ký hợp đồng lao động với đơn vị sử dụng lao động khác.</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5. Diện tích sàn xây dựng phục vụ đào tạo và nghiên cứu là tổng diện tích sàn xây dựng của các hạng mục công trình thuộc quyền sở hữu của cơ sở đào tạo phục vụ các hoạt động quản lý hành chính, đào tạo và nghiên cứu.</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6. Trường chuyên ngành đặc thù là những trường đại học, học viện đào tạo chuyên sâu các ngành ngôn ngữ nước ngoài, nghệ thuật, sư phạm nghệ thuật, hoặc thể dục, thể thao, giáo dục thể chất với quy mô đào tạo các ngành này chiếm hơn 80% tổng quy mô của cả cơ sở đào tạo.</a:t>
              </a:r>
            </a:p>
            <a:p>
              <a:pPr marL="0" marR="0" lvl="0" indent="0" algn="l"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Times New Roman" panose="02020603050405020304" pitchFamily="18" charset="0"/>
                  <a:ea typeface="+mn-ea"/>
                  <a:cs typeface="Times New Roman" panose="02020603050405020304" pitchFamily="18" charset="0"/>
                </a:rPr>
                <a:t>7. HEMIS là hệ thống thông tin quản lý giáo dục đại học của Bộ Giáo dục và Đào tạo, trong đó có cơ sở dữ liệu quốc gia về giáo dục đại học.</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300" b="1">
                  <a:solidFill>
                    <a:schemeClr val="dk1"/>
                  </a:solidFill>
                  <a:effectLst/>
                  <a:latin typeface="Times New Roman" panose="02020603050405020304" pitchFamily="18" charset="0"/>
                  <a:ea typeface="+mn-ea"/>
                  <a:cs typeface="Times New Roman" panose="02020603050405020304" pitchFamily="18" charset="0"/>
                </a:rPr>
                <a:t>II. Lưu</a:t>
              </a:r>
              <a:r>
                <a:rPr lang="en-US" sz="1300" b="1" baseline="0">
                  <a:solidFill>
                    <a:schemeClr val="dk1"/>
                  </a:solidFill>
                  <a:effectLst/>
                  <a:latin typeface="Times New Roman" panose="02020603050405020304" pitchFamily="18" charset="0"/>
                  <a:ea typeface="+mn-ea"/>
                  <a:cs typeface="Times New Roman" panose="02020603050405020304" pitchFamily="18" charset="0"/>
                </a:rPr>
                <a:t> ý khi điền thông tin, dữ liệu</a:t>
              </a:r>
              <a:r>
                <a:rPr lang="en-US" sz="1300" b="1">
                  <a:solidFill>
                    <a:schemeClr val="dk1"/>
                  </a:solidFill>
                  <a:effectLst/>
                  <a:latin typeface="Times New Roman" panose="02020603050405020304" pitchFamily="18" charset="0"/>
                  <a:ea typeface="+mn-ea"/>
                  <a:cs typeface="Times New Roman" panose="02020603050405020304" pitchFamily="18" charset="0"/>
                </a:rPr>
                <a:t>:</a:t>
              </a:r>
              <a:endParaRPr lang="en-US" sz="13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1. </a:t>
              </a:r>
              <a:r>
                <a:rPr lang="vi-VN" sz="1300">
                  <a:solidFill>
                    <a:schemeClr val="dk1"/>
                  </a:solidFill>
                  <a:effectLst/>
                  <a:latin typeface="Times New Roman" panose="02020603050405020304" pitchFamily="18" charset="0"/>
                  <a:ea typeface="+mn-ea"/>
                  <a:cs typeface="Times New Roman" panose="02020603050405020304" pitchFamily="18" charset="0"/>
                </a:rPr>
                <a:t>Cơ sở GDĐH điền thông tin</a:t>
              </a:r>
              <a:r>
                <a:rPr lang="en-US" sz="1300">
                  <a:solidFill>
                    <a:schemeClr val="dk1"/>
                  </a:solidFill>
                  <a:effectLst/>
                  <a:latin typeface="Times New Roman" panose="02020603050405020304" pitchFamily="18" charset="0"/>
                  <a:ea typeface="+mn-ea"/>
                  <a:cs typeface="Times New Roman" panose="02020603050405020304" pitchFamily="18" charset="0"/>
                </a:rPr>
                <a:t> trong</a:t>
              </a:r>
              <a:r>
                <a:rPr lang="en-US" sz="1300" baseline="0">
                  <a:solidFill>
                    <a:schemeClr val="dk1"/>
                  </a:solidFill>
                  <a:effectLst/>
                  <a:latin typeface="Times New Roman" panose="02020603050405020304" pitchFamily="18" charset="0"/>
                  <a:ea typeface="+mn-ea"/>
                  <a:cs typeface="Times New Roman" panose="02020603050405020304" pitchFamily="18" charset="0"/>
                </a:rPr>
                <a:t> các tiêu chuẩn (ở các sheet) trong file này</a:t>
              </a:r>
              <a:r>
                <a:rPr lang="vi-VN" sz="1300">
                  <a:solidFill>
                    <a:schemeClr val="dk1"/>
                  </a:solidFill>
                  <a:effectLst/>
                  <a:latin typeface="Times New Roman" panose="02020603050405020304" pitchFamily="18" charset="0"/>
                  <a:ea typeface="+mn-ea"/>
                  <a:cs typeface="Times New Roman" panose="02020603050405020304" pitchFamily="18" charset="0"/>
                </a:rPr>
                <a:t> bằng 2 cách:</a:t>
              </a: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a. </a:t>
              </a:r>
              <a:r>
                <a:rPr lang="vi-VN" sz="1300">
                  <a:solidFill>
                    <a:schemeClr val="dk1"/>
                  </a:solidFill>
                  <a:effectLst/>
                  <a:latin typeface="Times New Roman" panose="02020603050405020304" pitchFamily="18" charset="0"/>
                  <a:ea typeface="+mn-ea"/>
                  <a:cs typeface="Times New Roman" panose="02020603050405020304" pitchFamily="18" charset="0"/>
                </a:rPr>
                <a:t>Đối với phần dữ liệu: Điền số liệu trực tiếp vào các ô tương ứng</a:t>
              </a:r>
              <a:r>
                <a:rPr lang="en-US" sz="1300">
                  <a:solidFill>
                    <a:schemeClr val="dk1"/>
                  </a:solidFill>
                  <a:effectLst/>
                  <a:latin typeface="Times New Roman" panose="02020603050405020304" pitchFamily="18" charset="0"/>
                  <a:ea typeface="+mn-ea"/>
                  <a:cs typeface="Times New Roman" panose="02020603050405020304" pitchFamily="18" charset="0"/>
                </a:rPr>
                <a:t>.</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AU" sz="1300">
                  <a:latin typeface="Times New Roman" panose="02020603050405020304" pitchFamily="18" charset="0"/>
                  <a:cs typeface="Times New Roman" panose="02020603050405020304" pitchFamily="18" charset="0"/>
                </a:rPr>
                <a:t>b. Đối với phần mô tả: Chọn các dữ liệu trong dropbox (click vào mũi tên bên phải mỗi ô).</a:t>
              </a:r>
            </a:p>
            <a:p>
              <a:pPr algn="l"/>
              <a:r>
                <a:rPr lang="en-US" sz="1300">
                  <a:latin typeface="Times New Roman" panose="02020603050405020304" pitchFamily="18" charset="0"/>
                  <a:cs typeface="Times New Roman" panose="02020603050405020304" pitchFamily="18" charset="0"/>
                </a:rPr>
                <a:t>2. Tiêu</a:t>
              </a:r>
              <a:r>
                <a:rPr lang="en-US" sz="1300" baseline="0">
                  <a:latin typeface="Times New Roman" panose="02020603050405020304" pitchFamily="18" charset="0"/>
                  <a:cs typeface="Times New Roman" panose="02020603050405020304" pitchFamily="18" charset="0"/>
                </a:rPr>
                <a:t> chuẩn 1 (</a:t>
              </a:r>
              <a:r>
                <a:rPr lang="vi-VN" sz="1300">
                  <a:latin typeface="Times New Roman" panose="02020603050405020304" pitchFamily="18" charset="0"/>
                  <a:cs typeface="Times New Roman" panose="02020603050405020304" pitchFamily="18" charset="0"/>
                </a:rPr>
                <a:t>Bảng 1C</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 </a:t>
              </a:r>
              <a:r>
                <a:rPr lang="en-US" sz="1300">
                  <a:latin typeface="Times New Roman" panose="02020603050405020304" pitchFamily="18" charset="0"/>
                  <a:cs typeface="Times New Roman" panose="02020603050405020304" pitchFamily="18" charset="0"/>
                </a:rPr>
                <a:t>Cột</a:t>
              </a:r>
              <a:r>
                <a:rPr lang="en-US" sz="1300" baseline="0">
                  <a:latin typeface="Times New Roman" panose="02020603050405020304" pitchFamily="18" charset="0"/>
                  <a:cs typeface="Times New Roman" panose="02020603050405020304" pitchFamily="18" charset="0"/>
                </a:rPr>
                <a:t> các chỉ số chính, chỉ tiêu chiến lược và kết quả đạt được điền theo </a:t>
              </a:r>
              <a:r>
                <a:rPr lang="en-US" sz="1300" baseline="0">
                  <a:solidFill>
                    <a:schemeClr val="dk1"/>
                  </a:solidFill>
                  <a:effectLst/>
                  <a:latin typeface="Times New Roman" panose="02020603050405020304" pitchFamily="18" charset="0"/>
                  <a:ea typeface="+mn-ea"/>
                  <a:cs typeface="Times New Roman" panose="02020603050405020304" pitchFamily="18" charset="0"/>
                </a:rPr>
                <a:t>k</a:t>
              </a:r>
              <a:r>
                <a:rPr lang="vi-VN" sz="1300">
                  <a:solidFill>
                    <a:schemeClr val="dk1"/>
                  </a:solidFill>
                  <a:effectLst/>
                  <a:latin typeface="Times New Roman" panose="02020603050405020304" pitchFamily="18" charset="0"/>
                  <a:ea typeface="+mn-ea"/>
                  <a:cs typeface="Times New Roman" panose="02020603050405020304" pitchFamily="18" charset="0"/>
                </a:rPr>
                <a:t>ết quả thực hiện chiến lược, kế hoạch phát triển </a:t>
              </a:r>
              <a:r>
                <a:rPr lang="en-US" sz="1300">
                  <a:solidFill>
                    <a:schemeClr val="dk1"/>
                  </a:solidFill>
                  <a:effectLst/>
                  <a:latin typeface="Times New Roman" panose="02020603050405020304" pitchFamily="18" charset="0"/>
                  <a:ea typeface="+mn-ea"/>
                  <a:cs typeface="Times New Roman" panose="02020603050405020304" pitchFamily="18" charset="0"/>
                </a:rPr>
                <a:t>của</a:t>
              </a:r>
              <a:r>
                <a:rPr lang="en-US" sz="1300" baseline="0">
                  <a:solidFill>
                    <a:schemeClr val="dk1"/>
                  </a:solidFill>
                  <a:effectLst/>
                  <a:latin typeface="Times New Roman" panose="02020603050405020304" pitchFamily="18" charset="0"/>
                  <a:ea typeface="+mn-ea"/>
                  <a:cs typeface="Times New Roman" panose="02020603050405020304" pitchFamily="18" charset="0"/>
                </a:rPr>
                <a:t> cơ sở GDĐH </a:t>
              </a:r>
              <a:r>
                <a:rPr lang="vi-VN" sz="1300">
                  <a:solidFill>
                    <a:schemeClr val="dk1"/>
                  </a:solidFill>
                  <a:effectLst/>
                  <a:latin typeface="Times New Roman" panose="02020603050405020304" pitchFamily="18" charset="0"/>
                  <a:ea typeface="+mn-ea"/>
                  <a:cs typeface="Times New Roman" panose="02020603050405020304" pitchFamily="18" charset="0"/>
                </a:rPr>
                <a:t>giai đoạn 20xx-202y</a:t>
              </a:r>
              <a:r>
                <a:rPr lang="en-US" sz="1300">
                  <a:solidFill>
                    <a:schemeClr val="dk1"/>
                  </a:solidFill>
                  <a:effectLst/>
                  <a:latin typeface="Times New Roman" panose="02020603050405020304" pitchFamily="18" charset="0"/>
                  <a:ea typeface="+mn-ea"/>
                  <a:cs typeface="Times New Roman" panose="02020603050405020304" pitchFamily="18" charset="0"/>
                </a:rPr>
                <a:t>.</a:t>
              </a:r>
              <a:endParaRPr lang="en-AU" sz="1300">
                <a:latin typeface="Times New Roman" panose="02020603050405020304" pitchFamily="18" charset="0"/>
                <a:cs typeface="Times New Roman" panose="02020603050405020304" pitchFamily="18" charset="0"/>
              </a:endParaRPr>
            </a:p>
            <a:p>
              <a:pPr algn="l"/>
              <a:r>
                <a:rPr lang="en-AU" sz="1300">
                  <a:latin typeface="Times New Roman" panose="02020603050405020304" pitchFamily="18" charset="0"/>
                  <a:cs typeface="Times New Roman" panose="02020603050405020304" pitchFamily="18" charset="0"/>
                </a:rPr>
                <a:t>3. </a:t>
              </a:r>
              <a:r>
                <a:rPr lang="vi-VN" sz="1300">
                  <a:latin typeface="Times New Roman" panose="02020603050405020304" pitchFamily="18" charset="0"/>
                  <a:cs typeface="Times New Roman" panose="02020603050405020304" pitchFamily="18" charset="0"/>
                </a:rPr>
                <a:t>Tiêu chuẩn 3 (Bảng 3B): Kê khai theo từng tòa nhà của</a:t>
              </a:r>
              <a:r>
                <a:rPr lang="en-US" sz="1300">
                  <a:latin typeface="Times New Roman" panose="02020603050405020304" pitchFamily="18" charset="0"/>
                  <a:cs typeface="Times New Roman" panose="02020603050405020304" pitchFamily="18" charset="0"/>
                </a:rPr>
                <a:t> cơ</a:t>
              </a:r>
              <a:r>
                <a:rPr lang="en-US" sz="1300" baseline="0">
                  <a:latin typeface="Times New Roman" panose="02020603050405020304" pitchFamily="18" charset="0"/>
                  <a:cs typeface="Times New Roman" panose="02020603050405020304" pitchFamily="18" charset="0"/>
                </a:rPr>
                <a:t> </a:t>
              </a:r>
              <a:r>
                <a:rPr lang="vi-VN" sz="1300">
                  <a:latin typeface="Times New Roman" panose="02020603050405020304" pitchFamily="18" charset="0"/>
                  <a:cs typeface="Times New Roman" panose="02020603050405020304" pitchFamily="18" charset="0"/>
                </a:rPr>
                <a:t>sở GDĐH</a:t>
              </a:r>
              <a:r>
                <a:rPr lang="en-US" sz="1300">
                  <a:latin typeface="Times New Roman" panose="02020603050405020304" pitchFamily="18" charset="0"/>
                  <a:cs typeface="Times New Roman" panose="02020603050405020304" pitchFamily="18" charset="0"/>
                </a:rPr>
                <a:t>.</a:t>
              </a:r>
            </a:p>
            <a:p>
              <a:pPr algn="l"/>
              <a:r>
                <a:rPr lang="en-US" sz="1300">
                  <a:latin typeface="Times New Roman" panose="02020603050405020304" pitchFamily="18" charset="0"/>
                  <a:cs typeface="Times New Roman" panose="02020603050405020304" pitchFamily="18" charset="0"/>
                </a:rPr>
                <a:t>4. </a:t>
              </a:r>
              <a:r>
                <a:rPr lang="vi-VN" sz="1300">
                  <a:latin typeface="Times New Roman" panose="02020603050405020304" pitchFamily="18" charset="0"/>
                  <a:cs typeface="Times New Roman" panose="02020603050405020304" pitchFamily="18" charset="0"/>
                </a:rPr>
                <a:t>Tiêu chuẩn 3 (Bảng 3C): </a:t>
              </a:r>
              <a:r>
                <a:rPr lang="en-US" sz="1300">
                  <a:latin typeface="Times New Roman" panose="02020603050405020304" pitchFamily="18" charset="0"/>
                  <a:cs typeface="Times New Roman" panose="02020603050405020304" pitchFamily="18" charset="0"/>
                </a:rPr>
                <a:t>Kê</a:t>
              </a:r>
              <a:r>
                <a:rPr lang="en-US" sz="1300" baseline="0">
                  <a:latin typeface="Times New Roman" panose="02020603050405020304" pitchFamily="18" charset="0"/>
                  <a:cs typeface="Times New Roman" panose="02020603050405020304" pitchFamily="18" charset="0"/>
                </a:rPr>
                <a:t> khai c</a:t>
              </a:r>
              <a:r>
                <a:rPr lang="vi-VN" sz="1300">
                  <a:latin typeface="Times New Roman" panose="02020603050405020304" pitchFamily="18" charset="0"/>
                  <a:cs typeface="Times New Roman" panose="02020603050405020304" pitchFamily="18" charset="0"/>
                </a:rPr>
                <a:t>hương trình đào tạo thực tế của </a:t>
              </a:r>
              <a:r>
                <a:rPr lang="en-US" sz="1300">
                  <a:solidFill>
                    <a:schemeClr val="dk1"/>
                  </a:solidFill>
                  <a:effectLst/>
                  <a:latin typeface="Times New Roman" panose="02020603050405020304" pitchFamily="18" charset="0"/>
                  <a:ea typeface="+mn-ea"/>
                  <a:cs typeface="Times New Roman" panose="02020603050405020304" pitchFamily="18" charset="0"/>
                </a:rPr>
                <a:t>cơ</a:t>
              </a:r>
              <a:r>
                <a:rPr lang="en-US" sz="1300" baseline="0">
                  <a:solidFill>
                    <a:schemeClr val="dk1"/>
                  </a:solidFill>
                  <a:effectLst/>
                  <a:latin typeface="Times New Roman" panose="02020603050405020304" pitchFamily="18" charset="0"/>
                  <a:ea typeface="+mn-ea"/>
                  <a:cs typeface="Times New Roman" panose="02020603050405020304" pitchFamily="18" charset="0"/>
                </a:rPr>
                <a:t> </a:t>
              </a:r>
              <a:r>
                <a:rPr lang="vi-VN" sz="1300">
                  <a:solidFill>
                    <a:schemeClr val="dk1"/>
                  </a:solidFill>
                  <a:effectLst/>
                  <a:latin typeface="Times New Roman" panose="02020603050405020304" pitchFamily="18" charset="0"/>
                  <a:ea typeface="+mn-ea"/>
                  <a:cs typeface="Times New Roman" panose="02020603050405020304" pitchFamily="18" charset="0"/>
                </a:rPr>
                <a:t>sở </a:t>
              </a:r>
              <a:r>
                <a:rPr lang="en-US" sz="1300">
                  <a:latin typeface="Times New Roman" panose="02020603050405020304" pitchFamily="18" charset="0"/>
                  <a:cs typeface="Times New Roman" panose="02020603050405020304" pitchFamily="18" charset="0"/>
                </a:rPr>
                <a:t>GD</a:t>
              </a:r>
              <a:r>
                <a:rPr lang="en-US" sz="1300" baseline="0">
                  <a:latin typeface="Times New Roman" panose="02020603050405020304" pitchFamily="18" charset="0"/>
                  <a:cs typeface="Times New Roman" panose="02020603050405020304" pitchFamily="18" charset="0"/>
                </a:rPr>
                <a:t>ĐH.</a:t>
              </a:r>
            </a:p>
            <a:p>
              <a:pPr algn="l"/>
              <a:r>
                <a:rPr lang="en-US" sz="1300" i="0">
                  <a:solidFill>
                    <a:schemeClr val="dk1"/>
                  </a:solidFill>
                  <a:effectLst/>
                  <a:latin typeface="Times New Roman" panose="02020603050405020304" pitchFamily="18" charset="0"/>
                  <a:ea typeface="+mn-ea"/>
                  <a:cs typeface="Times New Roman" panose="02020603050405020304" pitchFamily="18" charset="0"/>
                </a:rPr>
                <a:t>5. </a:t>
              </a:r>
              <a:r>
                <a:rPr lang="vi-VN" sz="1300" i="0">
                  <a:solidFill>
                    <a:schemeClr val="dk1"/>
                  </a:solidFill>
                  <a:effectLst/>
                  <a:latin typeface="Times New Roman" panose="02020603050405020304" pitchFamily="18" charset="0"/>
                  <a:ea typeface="+mn-ea"/>
                  <a:cs typeface="Times New Roman" panose="02020603050405020304" pitchFamily="18" charset="0"/>
                </a:rPr>
                <a:t>Tiêu chuẩn 3 (Bảng 3</a:t>
              </a:r>
              <a:r>
                <a:rPr lang="en-US" sz="1300" i="0">
                  <a:solidFill>
                    <a:schemeClr val="dk1"/>
                  </a:solidFill>
                  <a:effectLst/>
                  <a:latin typeface="Times New Roman" panose="02020603050405020304" pitchFamily="18" charset="0"/>
                  <a:ea typeface="+mn-ea"/>
                  <a:cs typeface="Times New Roman" panose="02020603050405020304" pitchFamily="18" charset="0"/>
                </a:rPr>
                <a:t>D</a:t>
              </a:r>
              <a:r>
                <a:rPr lang="vi-VN" sz="1300" i="0">
                  <a:solidFill>
                    <a:schemeClr val="dk1"/>
                  </a:solidFill>
                  <a:effectLst/>
                  <a:latin typeface="Times New Roman" panose="02020603050405020304" pitchFamily="18" charset="0"/>
                  <a:ea typeface="+mn-ea"/>
                  <a:cs typeface="Times New Roman" panose="02020603050405020304" pitchFamily="18" charset="0"/>
                </a:rPr>
                <a:t>): </a:t>
              </a:r>
              <a:r>
                <a:rPr lang="en-US" sz="1300" i="0">
                  <a:solidFill>
                    <a:schemeClr val="dk1"/>
                  </a:solidFill>
                  <a:effectLst/>
                  <a:latin typeface="Times New Roman" panose="02020603050405020304" pitchFamily="18" charset="0"/>
                  <a:ea typeface="+mn-ea"/>
                  <a:cs typeface="Times New Roman" panose="02020603050405020304" pitchFamily="18" charset="0"/>
                </a:rPr>
                <a:t>Khi số đầu sách điện tử có truy cập trực tuyến cho người học và cán bộ bằng</a:t>
              </a:r>
              <a:r>
                <a:rPr lang="en-US" sz="1300" i="0" baseline="0">
                  <a:solidFill>
                    <a:schemeClr val="dk1"/>
                  </a:solidFill>
                  <a:effectLst/>
                  <a:latin typeface="Times New Roman" panose="02020603050405020304" pitchFamily="18" charset="0"/>
                  <a:ea typeface="+mn-ea"/>
                  <a:cs typeface="Times New Roman" panose="02020603050405020304" pitchFamily="18" charset="0"/>
                </a:rPr>
                <a:t> t</a:t>
              </a:r>
              <a:r>
                <a:rPr lang="en-US" sz="1300" i="0">
                  <a:solidFill>
                    <a:schemeClr val="dk1"/>
                  </a:solidFill>
                  <a:effectLst/>
                  <a:latin typeface="Times New Roman" panose="02020603050405020304" pitchFamily="18" charset="0"/>
                  <a:ea typeface="+mn-ea"/>
                  <a:cs typeface="Times New Roman" panose="02020603050405020304" pitchFamily="18" charset="0"/>
                </a:rPr>
                <a:t>ổng số đầu giáo trình, tài liệu bắt buộc cần có cho các ngành đào tạo ở các trình độ đại học và sau đại học thì s</a:t>
              </a:r>
              <a14:m>
                <m:oMath xmlns:m="http://schemas.openxmlformats.org/officeDocument/2006/math">
                  <m:r>
                    <a:rPr lang="en-US" sz="1300" i="0">
                      <a:solidFill>
                        <a:schemeClr val="dk1"/>
                      </a:solidFill>
                      <a:effectLst/>
                      <a:latin typeface="Cambria Math" panose="02040503050406030204" pitchFamily="18" charset="0"/>
                      <a:ea typeface="+mn-ea"/>
                      <a:cs typeface="+mn-cs"/>
                    </a:rPr>
                    <m:t>ố </m:t>
                  </m:r>
                  <m:r>
                    <m:rPr>
                      <m:sty m:val="p"/>
                    </m:rPr>
                    <a:rPr lang="en-US" sz="1300" i="0">
                      <a:solidFill>
                        <a:schemeClr val="dk1"/>
                      </a:solidFill>
                      <a:effectLst/>
                      <a:latin typeface="Cambria Math" panose="02040503050406030204" pitchFamily="18" charset="0"/>
                      <a:ea typeface="+mn-ea"/>
                      <a:cs typeface="+mn-cs"/>
                    </a:rPr>
                    <m:t>b</m:t>
                  </m:r>
                  <m:r>
                    <a:rPr lang="en-US" sz="1300" i="0">
                      <a:solidFill>
                        <a:schemeClr val="dk1"/>
                      </a:solidFill>
                      <a:effectLst/>
                      <a:latin typeface="Cambria Math" panose="02040503050406030204" pitchFamily="18" charset="0"/>
                      <a:ea typeface="+mn-ea"/>
                      <a:cs typeface="+mn-cs"/>
                    </a:rPr>
                    <m:t>ả</m:t>
                  </m:r>
                  <m:r>
                    <m:rPr>
                      <m:sty m:val="p"/>
                    </m:rPr>
                    <a:rPr lang="en-US" sz="1300" i="0">
                      <a:solidFill>
                        <a:schemeClr val="dk1"/>
                      </a:solidFill>
                      <a:effectLst/>
                      <a:latin typeface="Cambria Math" panose="02040503050406030204" pitchFamily="18" charset="0"/>
                      <a:ea typeface="+mn-ea"/>
                      <a:cs typeface="+mn-cs"/>
                    </a:rPr>
                    <m:t>n</m:t>
                  </m:r>
                  <m:r>
                    <a:rPr lang="en-US" sz="1300" i="0">
                      <a:solidFill>
                        <a:schemeClr val="dk1"/>
                      </a:solidFill>
                      <a:effectLst/>
                      <a:latin typeface="Cambria Math" panose="02040503050406030204" pitchFamily="18" charset="0"/>
                      <a:ea typeface="+mn-ea"/>
                      <a:cs typeface="+mn-cs"/>
                    </a:rPr>
                    <m:t> </m:t>
                  </m:r>
                  <m:r>
                    <m:rPr>
                      <m:sty m:val="p"/>
                    </m:rPr>
                    <a:rPr lang="en-US" sz="1300" i="0">
                      <a:solidFill>
                        <a:schemeClr val="dk1"/>
                      </a:solidFill>
                      <a:effectLst/>
                      <a:latin typeface="Cambria Math" panose="02040503050406030204" pitchFamily="18" charset="0"/>
                      <a:ea typeface="+mn-ea"/>
                      <a:cs typeface="+mn-cs"/>
                    </a:rPr>
                    <m:t>s</m:t>
                  </m:r>
                  <m:r>
                    <a:rPr lang="en-US" sz="1300" i="0">
                      <a:solidFill>
                        <a:schemeClr val="dk1"/>
                      </a:solidFill>
                      <a:effectLst/>
                      <a:latin typeface="Cambria Math" panose="02040503050406030204" pitchFamily="18" charset="0"/>
                      <a:ea typeface="+mn-ea"/>
                      <a:cs typeface="+mn-cs"/>
                    </a:rPr>
                    <m:t>á</m:t>
                  </m:r>
                  <m:r>
                    <m:rPr>
                      <m:sty m:val="p"/>
                    </m:rPr>
                    <a:rPr lang="en-US" sz="1300" i="0">
                      <a:solidFill>
                        <a:schemeClr val="dk1"/>
                      </a:solidFill>
                      <a:effectLst/>
                      <a:latin typeface="Cambria Math" panose="02040503050406030204" pitchFamily="18" charset="0"/>
                      <a:ea typeface="+mn-ea"/>
                      <a:cs typeface="+mn-cs"/>
                    </a:rPr>
                    <m:t>ch</m:t>
                  </m:r>
                  <m:r>
                    <a:rPr lang="en-US" sz="1300" i="0">
                      <a:solidFill>
                        <a:schemeClr val="dk1"/>
                      </a:solidFill>
                      <a:effectLst/>
                      <a:latin typeface="Cambria Math" panose="02040503050406030204" pitchFamily="18" charset="0"/>
                      <a:ea typeface="+mn-ea"/>
                      <a:cs typeface="+mn-cs"/>
                    </a:rPr>
                    <m:t> </m:t>
                  </m:r>
                  <m:r>
                    <m:rPr>
                      <m:sty m:val="p"/>
                    </m:rPr>
                    <a:rPr lang="en-US" sz="1300" b="0" i="0">
                      <a:solidFill>
                        <a:schemeClr val="dk1"/>
                      </a:solidFill>
                      <a:effectLst/>
                      <a:latin typeface="Cambria Math" panose="02040503050406030204" pitchFamily="18" charset="0"/>
                      <a:ea typeface="+mn-ea"/>
                      <a:cs typeface="+mn-cs"/>
                    </a:rPr>
                    <m:t>tr</m:t>
                  </m:r>
                  <m:r>
                    <a:rPr lang="en-US" sz="1300" b="0" i="0">
                      <a:solidFill>
                        <a:schemeClr val="dk1"/>
                      </a:solidFill>
                      <a:effectLst/>
                      <a:latin typeface="Cambria Math" panose="02040503050406030204" pitchFamily="18" charset="0"/>
                      <a:ea typeface="+mn-ea"/>
                      <a:cs typeface="+mn-cs"/>
                    </a:rPr>
                    <m:t>ê</m:t>
                  </m:r>
                  <m:r>
                    <m:rPr>
                      <m:sty m:val="p"/>
                    </m:rPr>
                    <a:rPr lang="en-US" sz="1300" b="0" i="0">
                      <a:solidFill>
                        <a:schemeClr val="dk1"/>
                      </a:solidFill>
                      <a:effectLst/>
                      <a:latin typeface="Cambria Math" panose="02040503050406030204" pitchFamily="18" charset="0"/>
                      <a:ea typeface="+mn-ea"/>
                      <a:cs typeface="+mn-cs"/>
                    </a:rPr>
                    <m:t>n</m:t>
                  </m:r>
                  <m:r>
                    <a:rPr lang="en-US" sz="1300" b="0" i="0">
                      <a:solidFill>
                        <a:schemeClr val="dk1"/>
                      </a:solidFill>
                      <a:effectLst/>
                      <a:latin typeface="Cambria Math" panose="02040503050406030204" pitchFamily="18" charset="0"/>
                      <a:ea typeface="+mn-ea"/>
                      <a:cs typeface="+mn-cs"/>
                    </a:rPr>
                    <m:t> </m:t>
                  </m:r>
                  <m:r>
                    <m:rPr>
                      <m:sty m:val="p"/>
                    </m:rPr>
                    <a:rPr lang="en-US" sz="1300" b="0" i="0">
                      <a:solidFill>
                        <a:schemeClr val="dk1"/>
                      </a:solidFill>
                      <a:effectLst/>
                      <a:latin typeface="Cambria Math" panose="02040503050406030204" pitchFamily="18" charset="0"/>
                      <a:ea typeface="+mn-ea"/>
                      <a:cs typeface="+mn-cs"/>
                    </a:rPr>
                    <m:t>m</m:t>
                  </m:r>
                  <m:r>
                    <a:rPr lang="en-US" sz="1300" b="0" i="0">
                      <a:solidFill>
                        <a:schemeClr val="dk1"/>
                      </a:solidFill>
                      <a:effectLst/>
                      <a:latin typeface="Cambria Math" panose="02040503050406030204" pitchFamily="18" charset="0"/>
                      <a:ea typeface="+mn-ea"/>
                      <a:cs typeface="+mn-cs"/>
                    </a:rPr>
                    <m:t>ộ</m:t>
                  </m:r>
                  <m:r>
                    <m:rPr>
                      <m:sty m:val="p"/>
                    </m:rPr>
                    <a:rPr lang="en-US" sz="1300" b="0" i="0">
                      <a:solidFill>
                        <a:schemeClr val="dk1"/>
                      </a:solidFill>
                      <a:effectLst/>
                      <a:latin typeface="Cambria Math" panose="02040503050406030204" pitchFamily="18" charset="0"/>
                      <a:ea typeface="+mn-ea"/>
                      <a:cs typeface="+mn-cs"/>
                    </a:rPr>
                    <m:t>t</m:t>
                  </m:r>
                  <m:r>
                    <a:rPr lang="en-US" sz="1300" b="0" i="0">
                      <a:solidFill>
                        <a:schemeClr val="dk1"/>
                      </a:solidFill>
                      <a:effectLst/>
                      <a:latin typeface="Cambria Math" panose="02040503050406030204" pitchFamily="18" charset="0"/>
                      <a:ea typeface="+mn-ea"/>
                      <a:cs typeface="+mn-cs"/>
                    </a:rPr>
                    <m:t> </m:t>
                  </m:r>
                  <m:r>
                    <m:rPr>
                      <m:sty m:val="p"/>
                    </m:rPr>
                    <a:rPr lang="en-US" sz="1300" i="0">
                      <a:solidFill>
                        <a:schemeClr val="dk1"/>
                      </a:solidFill>
                      <a:effectLst/>
                      <a:latin typeface="Cambria Math" panose="02040503050406030204" pitchFamily="18" charset="0"/>
                      <a:ea typeface="+mn-ea"/>
                      <a:cs typeface="+mn-cs"/>
                    </a:rPr>
                    <m:t>sinh</m:t>
                  </m:r>
                  <m:r>
                    <a:rPr lang="en-US" sz="1300" i="0">
                      <a:solidFill>
                        <a:schemeClr val="dk1"/>
                      </a:solidFill>
                      <a:effectLst/>
                      <a:latin typeface="Cambria Math" panose="02040503050406030204" pitchFamily="18" charset="0"/>
                      <a:ea typeface="+mn-ea"/>
                      <a:cs typeface="+mn-cs"/>
                    </a:rPr>
                    <m:t> </m:t>
                  </m:r>
                  <m:r>
                    <m:rPr>
                      <m:sty m:val="p"/>
                    </m:rPr>
                    <a:rPr lang="en-US" sz="1300" i="0">
                      <a:solidFill>
                        <a:schemeClr val="dk1"/>
                      </a:solidFill>
                      <a:effectLst/>
                      <a:latin typeface="Cambria Math" panose="02040503050406030204" pitchFamily="18" charset="0"/>
                      <a:ea typeface="+mn-ea"/>
                      <a:cs typeface="+mn-cs"/>
                    </a:rPr>
                    <m:t>vi</m:t>
                  </m:r>
                  <m:r>
                    <a:rPr lang="en-US" sz="1300" i="0">
                      <a:solidFill>
                        <a:schemeClr val="dk1"/>
                      </a:solidFill>
                      <a:effectLst/>
                      <a:latin typeface="Cambria Math" panose="02040503050406030204" pitchFamily="18" charset="0"/>
                      <a:ea typeface="+mn-ea"/>
                      <a:cs typeface="+mn-cs"/>
                    </a:rPr>
                    <m:t>ê</m:t>
                  </m:r>
                  <m:r>
                    <m:rPr>
                      <m:sty m:val="p"/>
                    </m:rPr>
                    <a:rPr lang="en-US" sz="1300" i="0">
                      <a:solidFill>
                        <a:schemeClr val="dk1"/>
                      </a:solidFill>
                      <a:effectLst/>
                      <a:latin typeface="Cambria Math" panose="02040503050406030204" pitchFamily="18" charset="0"/>
                      <a:ea typeface="+mn-ea"/>
                      <a:cs typeface="+mn-cs"/>
                    </a:rPr>
                    <m:t>n</m:t>
                  </m:r>
                  <m:r>
                    <a:rPr lang="en-US" sz="1300" i="0">
                      <a:solidFill>
                        <a:schemeClr val="dk1"/>
                      </a:solidFill>
                      <a:effectLst/>
                      <a:latin typeface="Cambria Math" panose="02040503050406030204" pitchFamily="18" charset="0"/>
                      <a:ea typeface="+mn-ea"/>
                      <a:cs typeface="+mn-cs"/>
                    </a:rPr>
                    <m:t> </m:t>
                  </m:r>
                  <m:r>
                    <m:rPr>
                      <m:sty m:val="p"/>
                    </m:rPr>
                    <a:rPr lang="en-US" sz="1300" i="0">
                      <a:solidFill>
                        <a:schemeClr val="dk1"/>
                      </a:solidFill>
                      <a:effectLst/>
                      <a:latin typeface="Cambria Math" panose="02040503050406030204" pitchFamily="18" charset="0"/>
                      <a:ea typeface="+mn-ea"/>
                      <a:cs typeface="+mn-cs"/>
                    </a:rPr>
                    <m:t>quy</m:t>
                  </m:r>
                  <m:r>
                    <a:rPr lang="en-US" sz="1300" i="0">
                      <a:solidFill>
                        <a:schemeClr val="dk1"/>
                      </a:solidFill>
                      <a:effectLst/>
                      <a:latin typeface="Cambria Math" panose="02040503050406030204" pitchFamily="18" charset="0"/>
                      <a:ea typeface="+mn-ea"/>
                      <a:cs typeface="+mn-cs"/>
                    </a:rPr>
                    <m:t> </m:t>
                  </m:r>
                  <m:r>
                    <m:rPr>
                      <m:sty m:val="p"/>
                    </m:rPr>
                    <a:rPr lang="en-US" sz="1300" i="0">
                      <a:solidFill>
                        <a:schemeClr val="dk1"/>
                      </a:solidFill>
                      <a:effectLst/>
                      <a:latin typeface="Cambria Math" panose="02040503050406030204" pitchFamily="18" charset="0"/>
                      <a:ea typeface="+mn-ea"/>
                      <a:cs typeface="+mn-cs"/>
                    </a:rPr>
                    <m:t>chu</m:t>
                  </m:r>
                  <m:r>
                    <a:rPr lang="en-US" sz="1300" i="0">
                      <a:solidFill>
                        <a:schemeClr val="dk1"/>
                      </a:solidFill>
                      <a:effectLst/>
                      <a:latin typeface="Cambria Math" panose="02040503050406030204" pitchFamily="18" charset="0"/>
                      <a:ea typeface="+mn-ea"/>
                      <a:cs typeface="+mn-cs"/>
                    </a:rPr>
                    <m:t>ẩ</m:t>
                  </m:r>
                  <m:r>
                    <m:rPr>
                      <m:sty m:val="p"/>
                    </m:rPr>
                    <a:rPr lang="en-US" sz="1300" i="0">
                      <a:solidFill>
                        <a:schemeClr val="dk1"/>
                      </a:solidFill>
                      <a:effectLst/>
                      <a:latin typeface="Cambria Math" panose="02040503050406030204" pitchFamily="18" charset="0"/>
                      <a:ea typeface="+mn-ea"/>
                      <a:cs typeface="+mn-cs"/>
                    </a:rPr>
                    <m:t>n</m:t>
                  </m:r>
                </m:oMath>
              </a14:m>
              <a:r>
                <a:rPr lang="en-US" sz="1300" i="0">
                  <a:solidFill>
                    <a:schemeClr val="dk1"/>
                  </a:solidFill>
                  <a:effectLst/>
                  <a:latin typeface="Times New Roman" panose="02020603050405020304" pitchFamily="18" charset="0"/>
                  <a:ea typeface="+mn-ea"/>
                  <a:cs typeface="Times New Roman" panose="02020603050405020304" pitchFamily="18" charset="0"/>
                </a:rPr>
                <a:t> là vô tận (nghĩa</a:t>
              </a:r>
              <a:r>
                <a:rPr lang="en-US" sz="1300" i="0" baseline="0">
                  <a:solidFill>
                    <a:schemeClr val="dk1"/>
                  </a:solidFill>
                  <a:effectLst/>
                  <a:latin typeface="Times New Roman" panose="02020603050405020304" pitchFamily="18" charset="0"/>
                  <a:ea typeface="+mn-ea"/>
                  <a:cs typeface="Times New Roman" panose="02020603050405020304" pitchFamily="18" charset="0"/>
                </a:rPr>
                <a:t> là </a:t>
              </a:r>
              <a:r>
                <a:rPr lang="en-US" sz="1300" i="0">
                  <a:solidFill>
                    <a:schemeClr val="dk1"/>
                  </a:solidFill>
                  <a:effectLst/>
                  <a:latin typeface="Times New Roman" panose="02020603050405020304" pitchFamily="18" charset="0"/>
                  <a:ea typeface="+mn-ea"/>
                  <a:cs typeface="Times New Roman" panose="02020603050405020304" pitchFamily="18" charset="0"/>
                </a:rPr>
                <a:t>người học có thể truy cập không giới hạn).</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6. Tiêu chuẩn 4 (Bảng</a:t>
              </a:r>
              <a:r>
                <a:rPr lang="en-US" sz="1300" baseline="0">
                  <a:latin typeface="Times New Roman" panose="02020603050405020304" pitchFamily="18" charset="0"/>
                  <a:cs typeface="Times New Roman" panose="02020603050405020304" pitchFamily="18" charset="0"/>
                </a:rPr>
                <a:t> 4A, Bảng 4B</a:t>
              </a:r>
              <a:r>
                <a:rPr lang="en-US" sz="1300">
                  <a:latin typeface="Times New Roman" panose="02020603050405020304" pitchFamily="18" charset="0"/>
                  <a:cs typeface="Times New Roman" panose="02020603050405020304" pitchFamily="18" charset="0"/>
                </a:rPr>
                <a:t>): Số</a:t>
              </a:r>
              <a:r>
                <a:rPr lang="en-US" sz="1300" baseline="0">
                  <a:latin typeface="Times New Roman" panose="02020603050405020304" pitchFamily="18" charset="0"/>
                  <a:cs typeface="Times New Roman" panose="02020603050405020304" pitchFamily="18" charset="0"/>
                </a:rPr>
                <a:t> liệu từ b</a:t>
              </a:r>
              <a:r>
                <a:rPr lang="en-US" sz="1300">
                  <a:solidFill>
                    <a:schemeClr val="dk1"/>
                  </a:solidFill>
                  <a:effectLst/>
                  <a:latin typeface="Times New Roman" panose="02020603050405020304" pitchFamily="18" charset="0"/>
                  <a:ea typeface="+mn-ea"/>
                  <a:cs typeface="Times New Roman" panose="02020603050405020304" pitchFamily="18" charset="0"/>
                </a:rPr>
                <a:t>áo cáo tài chính, báo cáo tổng hợp dự toán, quyết toán ngân sách hàng năm của cở</a:t>
              </a:r>
              <a:r>
                <a:rPr lang="en-US" sz="1300" baseline="0">
                  <a:solidFill>
                    <a:schemeClr val="dk1"/>
                  </a:solidFill>
                  <a:effectLst/>
                  <a:latin typeface="Times New Roman" panose="02020603050405020304" pitchFamily="18" charset="0"/>
                  <a:ea typeface="+mn-ea"/>
                  <a:cs typeface="Times New Roman" panose="02020603050405020304" pitchFamily="18" charset="0"/>
                </a:rPr>
                <a:t> sở GDĐH</a:t>
              </a:r>
              <a:r>
                <a:rPr lang="en-US" sz="1300">
                  <a:solidFill>
                    <a:schemeClr val="dk1"/>
                  </a:solidFill>
                  <a:effectLst/>
                  <a:latin typeface="Times New Roman" panose="02020603050405020304" pitchFamily="18" charset="0"/>
                  <a:ea typeface="+mn-ea"/>
                  <a:cs typeface="Times New Roman" panose="02020603050405020304" pitchFamily="18" charset="0"/>
                </a:rPr>
                <a:t> được cơ quan có thẩm quyền (Hội</a:t>
              </a:r>
              <a:r>
                <a:rPr lang="en-US" sz="1300" baseline="0">
                  <a:solidFill>
                    <a:schemeClr val="dk1"/>
                  </a:solidFill>
                  <a:effectLst/>
                  <a:latin typeface="Times New Roman" panose="02020603050405020304" pitchFamily="18" charset="0"/>
                  <a:ea typeface="+mn-ea"/>
                  <a:cs typeface="Times New Roman" panose="02020603050405020304" pitchFamily="18" charset="0"/>
                </a:rPr>
                <a:t> đồng trường</a:t>
              </a:r>
              <a:r>
                <a:rPr lang="en-US" sz="1300">
                  <a:solidFill>
                    <a:schemeClr val="dk1"/>
                  </a:solidFill>
                  <a:effectLst/>
                  <a:latin typeface="Times New Roman" panose="02020603050405020304" pitchFamily="18" charset="0"/>
                  <a:ea typeface="+mn-ea"/>
                  <a:cs typeface="Times New Roman" panose="02020603050405020304" pitchFamily="18" charset="0"/>
                </a:rPr>
                <a:t>/Hội</a:t>
              </a:r>
              <a:r>
                <a:rPr lang="en-US" sz="1300" baseline="0">
                  <a:solidFill>
                    <a:schemeClr val="dk1"/>
                  </a:solidFill>
                  <a:effectLst/>
                  <a:latin typeface="Times New Roman" panose="02020603050405020304" pitchFamily="18" charset="0"/>
                  <a:ea typeface="+mn-ea"/>
                  <a:cs typeface="Times New Roman" panose="02020603050405020304" pitchFamily="18" charset="0"/>
                </a:rPr>
                <a:t> đồng đại học</a:t>
              </a:r>
              <a:r>
                <a:rPr lang="en-US" sz="1300">
                  <a:solidFill>
                    <a:schemeClr val="dk1"/>
                  </a:solidFill>
                  <a:effectLst/>
                  <a:latin typeface="Times New Roman" panose="02020603050405020304" pitchFamily="18" charset="0"/>
                  <a:ea typeface="+mn-ea"/>
                  <a:cs typeface="Times New Roman" panose="02020603050405020304" pitchFamily="18" charset="0"/>
                </a:rPr>
                <a:t>) phê duyệt</a:t>
              </a:r>
            </a:p>
            <a:p>
              <a:pPr algn="l"/>
              <a:r>
                <a:rPr lang="en-US" sz="1300">
                  <a:latin typeface="Times New Roman" panose="02020603050405020304" pitchFamily="18" charset="0"/>
                  <a:cs typeface="Times New Roman" panose="02020603050405020304" pitchFamily="18" charset="0"/>
                </a:rPr>
                <a:t>7. Tiêu</a:t>
              </a:r>
              <a:r>
                <a:rPr lang="en-US" sz="1300" baseline="0">
                  <a:latin typeface="Times New Roman" panose="02020603050405020304" pitchFamily="18" charset="0"/>
                  <a:cs typeface="Times New Roman" panose="02020603050405020304" pitchFamily="18" charset="0"/>
                </a:rPr>
                <a:t> chuẩn 5 (</a:t>
              </a:r>
              <a:r>
                <a:rPr lang="en-US" sz="1300">
                  <a:latin typeface="Times New Roman" panose="02020603050405020304" pitchFamily="18" charset="0"/>
                  <a:cs typeface="Times New Roman" panose="02020603050405020304" pitchFamily="18" charset="0"/>
                </a:rPr>
                <a:t>Bảng 5A): </a:t>
              </a:r>
              <a:r>
                <a:rPr lang="en-US" sz="1300" baseline="0">
                  <a:latin typeface="Times New Roman" panose="02020603050405020304" pitchFamily="18" charset="0"/>
                  <a:cs typeface="Times New Roman" panose="02020603050405020304" pitchFamily="18" charset="0"/>
                </a:rPr>
                <a:t> </a:t>
              </a:r>
            </a:p>
            <a:p>
              <a:pPr algn="l"/>
              <a:r>
                <a:rPr lang="en-US" sz="1300" baseline="0">
                  <a:latin typeface="Times New Roman" panose="02020603050405020304" pitchFamily="18" charset="0"/>
                  <a:cs typeface="Times New Roman" panose="02020603050405020304" pitchFamily="18" charset="0"/>
                </a:rPr>
                <a:t>- T</a:t>
              </a:r>
              <a:r>
                <a:rPr lang="en-US" sz="1300">
                  <a:latin typeface="Times New Roman" panose="02020603050405020304" pitchFamily="18" charset="0"/>
                  <a:cs typeface="Times New Roman" panose="02020603050405020304" pitchFamily="18" charset="0"/>
                </a:rPr>
                <a:t>ổng số sinh viên có mặt cuối năm (cả đại học và sau đại học),</a:t>
              </a:r>
              <a:r>
                <a:rPr lang="en-US" sz="1300" baseline="0">
                  <a:latin typeface="Times New Roman" panose="02020603050405020304" pitchFamily="18" charset="0"/>
                  <a:cs typeface="Times New Roman" panose="02020603050405020304" pitchFamily="18" charset="0"/>
                </a:rPr>
                <a:t> thống kê số liệu cuối năm 2022 (31/12/2022).</a:t>
              </a:r>
              <a:endParaRPr lang="en-US" sz="1300">
                <a:latin typeface="Times New Roman" panose="02020603050405020304" pitchFamily="18" charset="0"/>
                <a:cs typeface="Times New Roman" panose="02020603050405020304" pitchFamily="18" charset="0"/>
              </a:endParaRPr>
            </a:p>
            <a:p>
              <a:pPr algn="l"/>
              <a:r>
                <a:rPr lang="en-US" sz="1300" b="1">
                  <a:latin typeface="Times New Roman" panose="02020603050405020304" pitchFamily="18" charset="0"/>
                  <a:cs typeface="Times New Roman" panose="02020603050405020304" pitchFamily="18" charset="0"/>
                </a:rPr>
                <a:t>- </a:t>
              </a:r>
              <a:r>
                <a:rPr lang="en-US" sz="1300" b="0">
                  <a:latin typeface="Times New Roman" panose="02020603050405020304" pitchFamily="18" charset="0"/>
                  <a:cs typeface="Times New Roman" panose="02020603050405020304" pitchFamily="18" charset="0"/>
                </a:rPr>
                <a:t>Thống kê tình trạng sinh viên theo khóa nhập học </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Số hiện tại đang theo học tại cơ sở đào tạo</a:t>
              </a:r>
              <a:r>
                <a:rPr lang="en-US" sz="1300">
                  <a:latin typeface="Times New Roman" panose="02020603050405020304" pitchFamily="18" charset="0"/>
                  <a:cs typeface="Times New Roman" panose="02020603050405020304" pitchFamily="18" charset="0"/>
                </a:rPr>
                <a:t>;</a:t>
              </a:r>
              <a:r>
                <a:rPr lang="en-US" sz="1300" baseline="0">
                  <a:latin typeface="Times New Roman" panose="02020603050405020304" pitchFamily="18" charset="0"/>
                  <a:cs typeface="Times New Roman" panose="02020603050405020304" pitchFamily="18" charset="0"/>
                </a:rPr>
                <a:t> Số tốt nghiệp trong năm qua, đúng hạn; Số tốt nghiệp trong năm qua, quá hạn ≤ 0,5 thời gian tiêu chuẩn)</a:t>
              </a:r>
              <a:r>
                <a:rPr lang="en-US" sz="1300">
                  <a:latin typeface="Times New Roman" panose="02020603050405020304" pitchFamily="18" charset="0"/>
                  <a:cs typeface="Times New Roman" panose="02020603050405020304" pitchFamily="18" charset="0"/>
                </a:rPr>
                <a:t>: Điền</a:t>
              </a:r>
              <a:r>
                <a:rPr lang="en-US" sz="1300" baseline="0">
                  <a:latin typeface="Times New Roman" panose="02020603050405020304" pitchFamily="18" charset="0"/>
                  <a:cs typeface="Times New Roman" panose="02020603050405020304" pitchFamily="18" charset="0"/>
                </a:rPr>
                <a:t> số liệu thống kê ở thời điểm ngày 31 tháng 12 các năm.</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 Thời gian tiêu chuẩn là</a:t>
              </a:r>
              <a:r>
                <a:rPr lang="en-US" sz="1300" baseline="0">
                  <a:latin typeface="Times New Roman" panose="02020603050405020304" pitchFamily="18" charset="0"/>
                  <a:cs typeface="Times New Roman" panose="02020603050405020304" pitchFamily="18" charset="0"/>
                </a:rPr>
                <a:t> </a:t>
              </a:r>
              <a:r>
                <a:rPr lang="en-US" sz="1300">
                  <a:latin typeface="Times New Roman" panose="02020603050405020304" pitchFamily="18" charset="0"/>
                  <a:cs typeface="Times New Roman" panose="02020603050405020304" pitchFamily="18" charset="0"/>
                </a:rPr>
                <a:t>thời</a:t>
              </a:r>
              <a:r>
                <a:rPr lang="en-US" sz="1300" baseline="0">
                  <a:latin typeface="Times New Roman" panose="02020603050405020304" pitchFamily="18" charset="0"/>
                  <a:cs typeface="Times New Roman" panose="02020603050405020304" pitchFamily="18" charset="0"/>
                </a:rPr>
                <a:t> gian đào tạo tiêu chuẩn hay thời gian theo kế hoạch học tập chuẩn phụ thuộc vào trình độ và hình thức đào tạo </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8. </a:t>
              </a:r>
              <a:r>
                <a:rPr lang="vi-VN" sz="1300">
                  <a:latin typeface="Times New Roman" panose="02020603050405020304" pitchFamily="18" charset="0"/>
                  <a:cs typeface="Times New Roman" panose="02020603050405020304" pitchFamily="18" charset="0"/>
                </a:rPr>
                <a:t>Phần </a:t>
              </a:r>
              <a:r>
                <a:rPr lang="en-US" sz="1300">
                  <a:latin typeface="Times New Roman" panose="02020603050405020304" pitchFamily="18" charset="0"/>
                  <a:cs typeface="Times New Roman" panose="02020603050405020304" pitchFamily="18" charset="0"/>
                </a:rPr>
                <a:t>s</a:t>
              </a:r>
              <a:r>
                <a:rPr lang="vi-VN" sz="1300">
                  <a:latin typeface="Times New Roman" panose="02020603050405020304" pitchFamily="18" charset="0"/>
                  <a:cs typeface="Times New Roman" panose="02020603050405020304" pitchFamily="18" charset="0"/>
                </a:rPr>
                <a:t>ố liệu khảo sát sinh viên</a:t>
              </a:r>
              <a:r>
                <a:rPr lang="en-US" sz="1300" baseline="0">
                  <a:latin typeface="Times New Roman" panose="02020603050405020304" pitchFamily="18" charset="0"/>
                  <a:cs typeface="Times New Roman" panose="02020603050405020304" pitchFamily="18" charset="0"/>
                </a:rPr>
                <a:t> đ</a:t>
              </a:r>
              <a:r>
                <a:rPr lang="vi-VN" sz="1300">
                  <a:latin typeface="Times New Roman" panose="02020603050405020304" pitchFamily="18" charset="0"/>
                  <a:cs typeface="Times New Roman" panose="02020603050405020304" pitchFamily="18" charset="0"/>
                </a:rPr>
                <a:t>ối với tiêu c</a:t>
              </a:r>
              <a:r>
                <a:rPr lang="en-US" sz="1300">
                  <a:latin typeface="Times New Roman" panose="02020603050405020304" pitchFamily="18" charset="0"/>
                  <a:cs typeface="Times New Roman" panose="02020603050405020304" pitchFamily="18" charset="0"/>
                </a:rPr>
                <a:t>hí</a:t>
              </a:r>
              <a:r>
                <a:rPr lang="en-US" sz="1300" baseline="0">
                  <a:latin typeface="Times New Roman" panose="02020603050405020304" pitchFamily="18" charset="0"/>
                  <a:cs typeface="Times New Roman" panose="02020603050405020304" pitchFamily="18" charset="0"/>
                </a:rPr>
                <a:t> </a:t>
              </a:r>
              <a:r>
                <a:rPr lang="vi-VN" sz="1300">
                  <a:latin typeface="Times New Roman" panose="02020603050405020304" pitchFamily="18" charset="0"/>
                  <a:cs typeface="Times New Roman" panose="02020603050405020304" pitchFamily="18" charset="0"/>
                </a:rPr>
                <a:t>2</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5, 3.6 và 5.5: </a:t>
              </a:r>
              <a:r>
                <a:rPr lang="en-US" sz="1300">
                  <a:latin typeface="Times New Roman" panose="02020603050405020304" pitchFamily="18" charset="0"/>
                  <a:cs typeface="Times New Roman" panose="02020603050405020304" pitchFamily="18" charset="0"/>
                </a:rPr>
                <a:t>CSĐT</a:t>
              </a:r>
              <a:r>
                <a:rPr lang="en-US" sz="1300" baseline="0">
                  <a:latin typeface="Times New Roman" panose="02020603050405020304" pitchFamily="18" charset="0"/>
                  <a:cs typeface="Times New Roman" panose="02020603050405020304" pitchFamily="18" charset="0"/>
                </a:rPr>
                <a:t> c</a:t>
              </a:r>
              <a:r>
                <a:rPr lang="vi-VN" sz="1300">
                  <a:latin typeface="Times New Roman" panose="02020603050405020304" pitchFamily="18" charset="0"/>
                  <a:cs typeface="Times New Roman" panose="02020603050405020304" pitchFamily="18" charset="0"/>
                </a:rPr>
                <a:t>ó thể khảo sát theo lớp hoặc </a:t>
              </a:r>
              <a:r>
                <a:rPr lang="en-US" sz="1300">
                  <a:latin typeface="Times New Roman" panose="02020603050405020304" pitchFamily="18" charset="0"/>
                  <a:cs typeface="Times New Roman" panose="02020603050405020304" pitchFamily="18" charset="0"/>
                </a:rPr>
                <a:t>khi kết</a:t>
              </a:r>
              <a:r>
                <a:rPr lang="en-US" sz="1300" baseline="0">
                  <a:latin typeface="Times New Roman" panose="02020603050405020304" pitchFamily="18" charset="0"/>
                  <a:cs typeface="Times New Roman" panose="02020603050405020304" pitchFamily="18" charset="0"/>
                </a:rPr>
                <a:t> thúc môn học </a:t>
              </a:r>
              <a:r>
                <a:rPr lang="vi-VN" sz="1300">
                  <a:latin typeface="Times New Roman" panose="02020603050405020304" pitchFamily="18" charset="0"/>
                  <a:cs typeface="Times New Roman" panose="02020603050405020304" pitchFamily="18" charset="0"/>
                </a:rPr>
                <a:t>hoặc</a:t>
              </a:r>
              <a:r>
                <a:rPr lang="en-US" sz="1300">
                  <a:latin typeface="Times New Roman" panose="02020603050405020304" pitchFamily="18" charset="0"/>
                  <a:cs typeface="Times New Roman" panose="02020603050405020304" pitchFamily="18" charset="0"/>
                </a:rPr>
                <a:t> khảo</a:t>
              </a:r>
              <a:r>
                <a:rPr lang="en-US" sz="1300" baseline="0">
                  <a:latin typeface="Times New Roman" panose="02020603050405020304" pitchFamily="18" charset="0"/>
                  <a:cs typeface="Times New Roman" panose="02020603050405020304" pitchFamily="18" charset="0"/>
                </a:rPr>
                <a:t> sát tổng thể ở cuối mỗi học kỳ hoặc cuối năm</a:t>
              </a:r>
              <a:r>
                <a:rPr lang="vi-VN" sz="1300">
                  <a:latin typeface="Times New Roman" panose="02020603050405020304" pitchFamily="18" charset="0"/>
                  <a:cs typeface="Times New Roman" panose="02020603050405020304" pitchFamily="18" charset="0"/>
                </a:rPr>
                <a:t> và thực hiện theo hướng dẫn ở phần khảo sát</a:t>
              </a:r>
              <a:r>
                <a:rPr lang="en-US" sz="1300">
                  <a:latin typeface="Times New Roman" panose="02020603050405020304" pitchFamily="18" charset="0"/>
                  <a:cs typeface="Times New Roman" panose="02020603050405020304" pitchFamily="18" charset="0"/>
                </a:rPr>
                <a:t>.</a:t>
              </a:r>
              <a:endParaRPr lang="en-AU" sz="1300">
                <a:latin typeface="Times New Roman" panose="02020603050405020304" pitchFamily="18" charset="0"/>
                <a:cs typeface="Times New Roman" panose="02020603050405020304" pitchFamily="18" charset="0"/>
              </a:endParaRPr>
            </a:p>
          </xdr:txBody>
        </xdr:sp>
      </mc:Choice>
      <mc:Fallback xmlns="">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8" y="0"/>
              <a:ext cx="6667498" cy="7153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solidFill>
                    <a:schemeClr val="dk1"/>
                  </a:solidFill>
                  <a:effectLst/>
                  <a:latin typeface="Times New Roman" panose="02020603050405020304" pitchFamily="18" charset="0"/>
                  <a:ea typeface="+mn-ea"/>
                  <a:cs typeface="Times New Roman" panose="02020603050405020304" pitchFamily="18" charset="0"/>
                </a:rPr>
                <a:t>HƯỚNG</a:t>
              </a:r>
              <a:r>
                <a:rPr lang="en-US" sz="1300" b="1" baseline="0">
                  <a:solidFill>
                    <a:schemeClr val="dk1"/>
                  </a:solidFill>
                  <a:effectLst/>
                  <a:latin typeface="Times New Roman" panose="02020603050405020304" pitchFamily="18" charset="0"/>
                  <a:ea typeface="+mn-ea"/>
                  <a:cs typeface="Times New Roman" panose="02020603050405020304" pitchFamily="18" charset="0"/>
                </a:rPr>
                <a:t> DẪN VÀ LƯU Ý KHI ĐIỀN THÔNG TIN, DỮ LIỆU</a:t>
              </a:r>
              <a:endParaRPr lang="en-US" sz="1300" b="1">
                <a:solidFill>
                  <a:schemeClr val="dk1"/>
                </a:solidFill>
                <a:effectLst/>
                <a:latin typeface="Times New Roman" panose="02020603050405020304" pitchFamily="18" charset="0"/>
                <a:ea typeface="+mn-ea"/>
                <a:cs typeface="Times New Roman" panose="02020603050405020304" pitchFamily="18" charset="0"/>
              </a:endParaRPr>
            </a:p>
            <a:p>
              <a:pPr algn="l"/>
              <a:endParaRPr lang="en-US" sz="1300" b="1">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b="1">
                  <a:solidFill>
                    <a:schemeClr val="dk1"/>
                  </a:solidFill>
                  <a:effectLst/>
                  <a:latin typeface="Times New Roman" panose="02020603050405020304" pitchFamily="18" charset="0"/>
                  <a:ea typeface="+mn-ea"/>
                  <a:cs typeface="Times New Roman" panose="02020603050405020304" pitchFamily="18" charset="0"/>
                </a:rPr>
                <a:t>I.</a:t>
              </a:r>
              <a:r>
                <a:rPr lang="en-US" sz="1300" b="1" baseline="0">
                  <a:solidFill>
                    <a:schemeClr val="dk1"/>
                  </a:solidFill>
                  <a:effectLst/>
                  <a:latin typeface="Times New Roman" panose="02020603050405020304" pitchFamily="18" charset="0"/>
                  <a:ea typeface="+mn-ea"/>
                  <a:cs typeface="Times New Roman" panose="02020603050405020304" pitchFamily="18" charset="0"/>
                </a:rPr>
                <a:t> </a:t>
              </a:r>
              <a:r>
                <a:rPr lang="en-US" sz="1300" b="1">
                  <a:solidFill>
                    <a:schemeClr val="dk1"/>
                  </a:solidFill>
                  <a:effectLst/>
                  <a:latin typeface="Times New Roman" panose="02020603050405020304" pitchFamily="18" charset="0"/>
                  <a:ea typeface="+mn-ea"/>
                  <a:cs typeface="Times New Roman" panose="02020603050405020304" pitchFamily="18" charset="0"/>
                </a:rPr>
                <a:t>Giải thích từ ngữ:</a:t>
              </a: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1. Chiến lược là một bản kế hoạch phát triển của một cơ sở đào tạo nhằm thực hiện tốt sứ mạng của mình trong một giai đoạn trung hạn hoặc dài hạn, trong đó thể hiện các lựa chọn ưu tiên về mục tiêu, hành động và nguồn lực để giành lợi thế cạnh tranh bền vững.</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2. Sinh viên bao gồm sinh viên đại học, học viên các chương trình đào tạo thạc sĩ (và trình độ tương đương) và nghiên cứu sinh các chương trình đào tạo tiến sĩ (và trình độ tương đương) đang học tập, nghiên cứu tại cơ sở đào tạo.</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3. Giảng viên cơ hữu là giảng viên của cơ sở đào tạo theo quy định tại điểm e khoản 1 Điều 10 của Nghị định số 99/2019/NĐ-CP ngày 30 ngày 12 tháng 2019 của Chính phủ quy định chi tiết và hướng dẫn thi hành một số điều của Luật sửa đổi, bổ sung một số điều của Luật Giáo dục đại học.</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4. Giảng viên toàn thời gian bao gồm giảng viên cơ hữu và giảng viên ký hợp đồng lao động xác định thời hạn đủ 12 tháng của năm với chế độ làm việc toàn thời gian tại cơ sở đào tạo, trong thời gian đó không ký hợp đồng lao động với đơn vị sử dụng lao động khác.</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5. Diện tích sàn xây dựng phục vụ đào tạo và nghiên cứu là tổng diện tích sàn xây dựng của các hạng mục công trình thuộc quyền sở hữu của cơ sở đào tạo phục vụ các hoạt động quản lý hành chính, đào tạo và nghiên cứu.</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6. Trường chuyên ngành đặc thù là những trường đại học, học viện đào tạo chuyên sâu các ngành ngôn ngữ nước ngoài, nghệ thuật, sư phạm nghệ thuật, hoặc thể dục, thể thao, giáo dục thể chất với quy mô đào tạo các ngành này chiếm hơn 80% tổng quy mô của cả cơ sở đào tạo.</a:t>
              </a:r>
            </a:p>
            <a:p>
              <a:pPr marL="0" marR="0" lvl="0" indent="0" algn="l"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Times New Roman" panose="02020603050405020304" pitchFamily="18" charset="0"/>
                  <a:ea typeface="+mn-ea"/>
                  <a:cs typeface="Times New Roman" panose="02020603050405020304" pitchFamily="18" charset="0"/>
                </a:rPr>
                <a:t>7. HEMIS là hệ thống thông tin quản lý giáo dục đại học của Bộ Giáo dục và Đào tạo, trong đó có cơ sở dữ liệu quốc gia về giáo dục đại học.</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300" b="1">
                  <a:solidFill>
                    <a:schemeClr val="dk1"/>
                  </a:solidFill>
                  <a:effectLst/>
                  <a:latin typeface="Times New Roman" panose="02020603050405020304" pitchFamily="18" charset="0"/>
                  <a:ea typeface="+mn-ea"/>
                  <a:cs typeface="Times New Roman" panose="02020603050405020304" pitchFamily="18" charset="0"/>
                </a:rPr>
                <a:t>II. Lưu</a:t>
              </a:r>
              <a:r>
                <a:rPr lang="en-US" sz="1300" b="1" baseline="0">
                  <a:solidFill>
                    <a:schemeClr val="dk1"/>
                  </a:solidFill>
                  <a:effectLst/>
                  <a:latin typeface="Times New Roman" panose="02020603050405020304" pitchFamily="18" charset="0"/>
                  <a:ea typeface="+mn-ea"/>
                  <a:cs typeface="Times New Roman" panose="02020603050405020304" pitchFamily="18" charset="0"/>
                </a:rPr>
                <a:t> ý khi điền thông tin, dữ liệu</a:t>
              </a:r>
              <a:r>
                <a:rPr lang="en-US" sz="1300" b="1">
                  <a:solidFill>
                    <a:schemeClr val="dk1"/>
                  </a:solidFill>
                  <a:effectLst/>
                  <a:latin typeface="Times New Roman" panose="02020603050405020304" pitchFamily="18" charset="0"/>
                  <a:ea typeface="+mn-ea"/>
                  <a:cs typeface="Times New Roman" panose="02020603050405020304" pitchFamily="18" charset="0"/>
                </a:rPr>
                <a:t>:</a:t>
              </a:r>
              <a:endParaRPr lang="en-US" sz="13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1. </a:t>
              </a:r>
              <a:r>
                <a:rPr lang="vi-VN" sz="1300">
                  <a:solidFill>
                    <a:schemeClr val="dk1"/>
                  </a:solidFill>
                  <a:effectLst/>
                  <a:latin typeface="Times New Roman" panose="02020603050405020304" pitchFamily="18" charset="0"/>
                  <a:ea typeface="+mn-ea"/>
                  <a:cs typeface="Times New Roman" panose="02020603050405020304" pitchFamily="18" charset="0"/>
                </a:rPr>
                <a:t>Cơ sở GDĐH điền thông tin</a:t>
              </a:r>
              <a:r>
                <a:rPr lang="en-US" sz="1300">
                  <a:solidFill>
                    <a:schemeClr val="dk1"/>
                  </a:solidFill>
                  <a:effectLst/>
                  <a:latin typeface="Times New Roman" panose="02020603050405020304" pitchFamily="18" charset="0"/>
                  <a:ea typeface="+mn-ea"/>
                  <a:cs typeface="Times New Roman" panose="02020603050405020304" pitchFamily="18" charset="0"/>
                </a:rPr>
                <a:t> trong</a:t>
              </a:r>
              <a:r>
                <a:rPr lang="en-US" sz="1300" baseline="0">
                  <a:solidFill>
                    <a:schemeClr val="dk1"/>
                  </a:solidFill>
                  <a:effectLst/>
                  <a:latin typeface="Times New Roman" panose="02020603050405020304" pitchFamily="18" charset="0"/>
                  <a:ea typeface="+mn-ea"/>
                  <a:cs typeface="Times New Roman" panose="02020603050405020304" pitchFamily="18" charset="0"/>
                </a:rPr>
                <a:t> các tiêu chuẩn (ở các sheet) trong file này</a:t>
              </a:r>
              <a:r>
                <a:rPr lang="vi-VN" sz="1300">
                  <a:solidFill>
                    <a:schemeClr val="dk1"/>
                  </a:solidFill>
                  <a:effectLst/>
                  <a:latin typeface="Times New Roman" panose="02020603050405020304" pitchFamily="18" charset="0"/>
                  <a:ea typeface="+mn-ea"/>
                  <a:cs typeface="Times New Roman" panose="02020603050405020304" pitchFamily="18" charset="0"/>
                </a:rPr>
                <a:t> bằng 2 cách:</a:t>
              </a:r>
              <a:endParaRPr lang="en-US" sz="1300">
                <a:solidFill>
                  <a:schemeClr val="dk1"/>
                </a:solidFill>
                <a:effectLst/>
                <a:latin typeface="Times New Roman" panose="02020603050405020304" pitchFamily="18" charset="0"/>
                <a:ea typeface="+mn-ea"/>
                <a:cs typeface="Times New Roman" panose="02020603050405020304" pitchFamily="18" charset="0"/>
              </a:endParaRPr>
            </a:p>
            <a:p>
              <a:pPr algn="l"/>
              <a:r>
                <a:rPr lang="en-US" sz="1300">
                  <a:solidFill>
                    <a:schemeClr val="dk1"/>
                  </a:solidFill>
                  <a:effectLst/>
                  <a:latin typeface="Times New Roman" panose="02020603050405020304" pitchFamily="18" charset="0"/>
                  <a:ea typeface="+mn-ea"/>
                  <a:cs typeface="Times New Roman" panose="02020603050405020304" pitchFamily="18" charset="0"/>
                </a:rPr>
                <a:t>a. </a:t>
              </a:r>
              <a:r>
                <a:rPr lang="vi-VN" sz="1300">
                  <a:solidFill>
                    <a:schemeClr val="dk1"/>
                  </a:solidFill>
                  <a:effectLst/>
                  <a:latin typeface="Times New Roman" panose="02020603050405020304" pitchFamily="18" charset="0"/>
                  <a:ea typeface="+mn-ea"/>
                  <a:cs typeface="Times New Roman" panose="02020603050405020304" pitchFamily="18" charset="0"/>
                </a:rPr>
                <a:t>Đối với phần dữ liệu: Điền số liệu trực tiếp vào các ô tương ứng</a:t>
              </a:r>
              <a:r>
                <a:rPr lang="en-US" sz="1300">
                  <a:solidFill>
                    <a:schemeClr val="dk1"/>
                  </a:solidFill>
                  <a:effectLst/>
                  <a:latin typeface="Times New Roman" panose="02020603050405020304" pitchFamily="18" charset="0"/>
                  <a:ea typeface="+mn-ea"/>
                  <a:cs typeface="Times New Roman" panose="02020603050405020304" pitchFamily="18" charset="0"/>
                </a:rPr>
                <a:t>.</a:t>
              </a:r>
              <a:endParaRPr lang="en-AU" sz="1300">
                <a:solidFill>
                  <a:schemeClr val="dk1"/>
                </a:solidFill>
                <a:effectLst/>
                <a:latin typeface="Times New Roman" panose="02020603050405020304" pitchFamily="18" charset="0"/>
                <a:ea typeface="+mn-ea"/>
                <a:cs typeface="Times New Roman" panose="02020603050405020304" pitchFamily="18" charset="0"/>
              </a:endParaRPr>
            </a:p>
            <a:p>
              <a:pPr algn="l"/>
              <a:r>
                <a:rPr lang="en-AU" sz="1300">
                  <a:latin typeface="Times New Roman" panose="02020603050405020304" pitchFamily="18" charset="0"/>
                  <a:cs typeface="Times New Roman" panose="02020603050405020304" pitchFamily="18" charset="0"/>
                </a:rPr>
                <a:t>b. Đối với phần mô tả: Chọn các dữ liệu trong dropbox (click vào mũi tên bên phải mỗi ô).</a:t>
              </a:r>
            </a:p>
            <a:p>
              <a:pPr algn="l"/>
              <a:r>
                <a:rPr lang="en-US" sz="1300">
                  <a:latin typeface="Times New Roman" panose="02020603050405020304" pitchFamily="18" charset="0"/>
                  <a:cs typeface="Times New Roman" panose="02020603050405020304" pitchFamily="18" charset="0"/>
                </a:rPr>
                <a:t>2. Tiêu</a:t>
              </a:r>
              <a:r>
                <a:rPr lang="en-US" sz="1300" baseline="0">
                  <a:latin typeface="Times New Roman" panose="02020603050405020304" pitchFamily="18" charset="0"/>
                  <a:cs typeface="Times New Roman" panose="02020603050405020304" pitchFamily="18" charset="0"/>
                </a:rPr>
                <a:t> chuẩn 1 (</a:t>
              </a:r>
              <a:r>
                <a:rPr lang="vi-VN" sz="1300">
                  <a:latin typeface="Times New Roman" panose="02020603050405020304" pitchFamily="18" charset="0"/>
                  <a:cs typeface="Times New Roman" panose="02020603050405020304" pitchFamily="18" charset="0"/>
                </a:rPr>
                <a:t>Bảng 1C</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 </a:t>
              </a:r>
              <a:r>
                <a:rPr lang="en-US" sz="1300">
                  <a:latin typeface="Times New Roman" panose="02020603050405020304" pitchFamily="18" charset="0"/>
                  <a:cs typeface="Times New Roman" panose="02020603050405020304" pitchFamily="18" charset="0"/>
                </a:rPr>
                <a:t>Cột</a:t>
              </a:r>
              <a:r>
                <a:rPr lang="en-US" sz="1300" baseline="0">
                  <a:latin typeface="Times New Roman" panose="02020603050405020304" pitchFamily="18" charset="0"/>
                  <a:cs typeface="Times New Roman" panose="02020603050405020304" pitchFamily="18" charset="0"/>
                </a:rPr>
                <a:t> các chỉ số chính, chỉ tiêu chiến lược và kết quả đạt được điền theo </a:t>
              </a:r>
              <a:r>
                <a:rPr lang="en-US" sz="1300" baseline="0">
                  <a:solidFill>
                    <a:schemeClr val="dk1"/>
                  </a:solidFill>
                  <a:effectLst/>
                  <a:latin typeface="Times New Roman" panose="02020603050405020304" pitchFamily="18" charset="0"/>
                  <a:ea typeface="+mn-ea"/>
                  <a:cs typeface="Times New Roman" panose="02020603050405020304" pitchFamily="18" charset="0"/>
                </a:rPr>
                <a:t>k</a:t>
              </a:r>
              <a:r>
                <a:rPr lang="vi-VN" sz="1300">
                  <a:solidFill>
                    <a:schemeClr val="dk1"/>
                  </a:solidFill>
                  <a:effectLst/>
                  <a:latin typeface="Times New Roman" panose="02020603050405020304" pitchFamily="18" charset="0"/>
                  <a:ea typeface="+mn-ea"/>
                  <a:cs typeface="Times New Roman" panose="02020603050405020304" pitchFamily="18" charset="0"/>
                </a:rPr>
                <a:t>ết quả thực hiện chiến lược, kế hoạch phát triển </a:t>
              </a:r>
              <a:r>
                <a:rPr lang="en-US" sz="1300">
                  <a:solidFill>
                    <a:schemeClr val="dk1"/>
                  </a:solidFill>
                  <a:effectLst/>
                  <a:latin typeface="Times New Roman" panose="02020603050405020304" pitchFamily="18" charset="0"/>
                  <a:ea typeface="+mn-ea"/>
                  <a:cs typeface="Times New Roman" panose="02020603050405020304" pitchFamily="18" charset="0"/>
                </a:rPr>
                <a:t>của</a:t>
              </a:r>
              <a:r>
                <a:rPr lang="en-US" sz="1300" baseline="0">
                  <a:solidFill>
                    <a:schemeClr val="dk1"/>
                  </a:solidFill>
                  <a:effectLst/>
                  <a:latin typeface="Times New Roman" panose="02020603050405020304" pitchFamily="18" charset="0"/>
                  <a:ea typeface="+mn-ea"/>
                  <a:cs typeface="Times New Roman" panose="02020603050405020304" pitchFamily="18" charset="0"/>
                </a:rPr>
                <a:t> cơ sở GDĐH </a:t>
              </a:r>
              <a:r>
                <a:rPr lang="vi-VN" sz="1300">
                  <a:solidFill>
                    <a:schemeClr val="dk1"/>
                  </a:solidFill>
                  <a:effectLst/>
                  <a:latin typeface="Times New Roman" panose="02020603050405020304" pitchFamily="18" charset="0"/>
                  <a:ea typeface="+mn-ea"/>
                  <a:cs typeface="Times New Roman" panose="02020603050405020304" pitchFamily="18" charset="0"/>
                </a:rPr>
                <a:t>giai đoạn 20xx-202y</a:t>
              </a:r>
              <a:r>
                <a:rPr lang="en-US" sz="1300">
                  <a:solidFill>
                    <a:schemeClr val="dk1"/>
                  </a:solidFill>
                  <a:effectLst/>
                  <a:latin typeface="Times New Roman" panose="02020603050405020304" pitchFamily="18" charset="0"/>
                  <a:ea typeface="+mn-ea"/>
                  <a:cs typeface="Times New Roman" panose="02020603050405020304" pitchFamily="18" charset="0"/>
                </a:rPr>
                <a:t>.</a:t>
              </a:r>
              <a:endParaRPr lang="en-AU" sz="1300">
                <a:latin typeface="Times New Roman" panose="02020603050405020304" pitchFamily="18" charset="0"/>
                <a:cs typeface="Times New Roman" panose="02020603050405020304" pitchFamily="18" charset="0"/>
              </a:endParaRPr>
            </a:p>
            <a:p>
              <a:pPr algn="l"/>
              <a:r>
                <a:rPr lang="en-AU" sz="1300">
                  <a:latin typeface="Times New Roman" panose="02020603050405020304" pitchFamily="18" charset="0"/>
                  <a:cs typeface="Times New Roman" panose="02020603050405020304" pitchFamily="18" charset="0"/>
                </a:rPr>
                <a:t>3. </a:t>
              </a:r>
              <a:r>
                <a:rPr lang="vi-VN" sz="1300">
                  <a:latin typeface="Times New Roman" panose="02020603050405020304" pitchFamily="18" charset="0"/>
                  <a:cs typeface="Times New Roman" panose="02020603050405020304" pitchFamily="18" charset="0"/>
                </a:rPr>
                <a:t>Tiêu chuẩn 3 (Bảng 3B): Kê khai theo từng tòa nhà của</a:t>
              </a:r>
              <a:r>
                <a:rPr lang="en-US" sz="1300">
                  <a:latin typeface="Times New Roman" panose="02020603050405020304" pitchFamily="18" charset="0"/>
                  <a:cs typeface="Times New Roman" panose="02020603050405020304" pitchFamily="18" charset="0"/>
                </a:rPr>
                <a:t> cơ</a:t>
              </a:r>
              <a:r>
                <a:rPr lang="en-US" sz="1300" baseline="0">
                  <a:latin typeface="Times New Roman" panose="02020603050405020304" pitchFamily="18" charset="0"/>
                  <a:cs typeface="Times New Roman" panose="02020603050405020304" pitchFamily="18" charset="0"/>
                </a:rPr>
                <a:t> </a:t>
              </a:r>
              <a:r>
                <a:rPr lang="vi-VN" sz="1300">
                  <a:latin typeface="Times New Roman" panose="02020603050405020304" pitchFamily="18" charset="0"/>
                  <a:cs typeface="Times New Roman" panose="02020603050405020304" pitchFamily="18" charset="0"/>
                </a:rPr>
                <a:t>sở GDĐH</a:t>
              </a:r>
              <a:r>
                <a:rPr lang="en-US" sz="1300">
                  <a:latin typeface="Times New Roman" panose="02020603050405020304" pitchFamily="18" charset="0"/>
                  <a:cs typeface="Times New Roman" panose="02020603050405020304" pitchFamily="18" charset="0"/>
                </a:rPr>
                <a:t>.</a:t>
              </a:r>
            </a:p>
            <a:p>
              <a:pPr algn="l"/>
              <a:r>
                <a:rPr lang="en-US" sz="1300">
                  <a:latin typeface="Times New Roman" panose="02020603050405020304" pitchFamily="18" charset="0"/>
                  <a:cs typeface="Times New Roman" panose="02020603050405020304" pitchFamily="18" charset="0"/>
                </a:rPr>
                <a:t>4. </a:t>
              </a:r>
              <a:r>
                <a:rPr lang="vi-VN" sz="1300">
                  <a:latin typeface="Times New Roman" panose="02020603050405020304" pitchFamily="18" charset="0"/>
                  <a:cs typeface="Times New Roman" panose="02020603050405020304" pitchFamily="18" charset="0"/>
                </a:rPr>
                <a:t>Tiêu chuẩn 3 (Bảng 3C): </a:t>
              </a:r>
              <a:r>
                <a:rPr lang="en-US" sz="1300">
                  <a:latin typeface="Times New Roman" panose="02020603050405020304" pitchFamily="18" charset="0"/>
                  <a:cs typeface="Times New Roman" panose="02020603050405020304" pitchFamily="18" charset="0"/>
                </a:rPr>
                <a:t>Kê</a:t>
              </a:r>
              <a:r>
                <a:rPr lang="en-US" sz="1300" baseline="0">
                  <a:latin typeface="Times New Roman" panose="02020603050405020304" pitchFamily="18" charset="0"/>
                  <a:cs typeface="Times New Roman" panose="02020603050405020304" pitchFamily="18" charset="0"/>
                </a:rPr>
                <a:t> khai c</a:t>
              </a:r>
              <a:r>
                <a:rPr lang="vi-VN" sz="1300">
                  <a:latin typeface="Times New Roman" panose="02020603050405020304" pitchFamily="18" charset="0"/>
                  <a:cs typeface="Times New Roman" panose="02020603050405020304" pitchFamily="18" charset="0"/>
                </a:rPr>
                <a:t>hương trình đào tạo thực tế của </a:t>
              </a:r>
              <a:r>
                <a:rPr lang="en-US" sz="1300">
                  <a:solidFill>
                    <a:schemeClr val="dk1"/>
                  </a:solidFill>
                  <a:effectLst/>
                  <a:latin typeface="Times New Roman" panose="02020603050405020304" pitchFamily="18" charset="0"/>
                  <a:ea typeface="+mn-ea"/>
                  <a:cs typeface="Times New Roman" panose="02020603050405020304" pitchFamily="18" charset="0"/>
                </a:rPr>
                <a:t>cơ</a:t>
              </a:r>
              <a:r>
                <a:rPr lang="en-US" sz="1300" baseline="0">
                  <a:solidFill>
                    <a:schemeClr val="dk1"/>
                  </a:solidFill>
                  <a:effectLst/>
                  <a:latin typeface="Times New Roman" panose="02020603050405020304" pitchFamily="18" charset="0"/>
                  <a:ea typeface="+mn-ea"/>
                  <a:cs typeface="Times New Roman" panose="02020603050405020304" pitchFamily="18" charset="0"/>
                </a:rPr>
                <a:t> </a:t>
              </a:r>
              <a:r>
                <a:rPr lang="vi-VN" sz="1300">
                  <a:solidFill>
                    <a:schemeClr val="dk1"/>
                  </a:solidFill>
                  <a:effectLst/>
                  <a:latin typeface="Times New Roman" panose="02020603050405020304" pitchFamily="18" charset="0"/>
                  <a:ea typeface="+mn-ea"/>
                  <a:cs typeface="Times New Roman" panose="02020603050405020304" pitchFamily="18" charset="0"/>
                </a:rPr>
                <a:t>sở </a:t>
              </a:r>
              <a:r>
                <a:rPr lang="en-US" sz="1300">
                  <a:latin typeface="Times New Roman" panose="02020603050405020304" pitchFamily="18" charset="0"/>
                  <a:cs typeface="Times New Roman" panose="02020603050405020304" pitchFamily="18" charset="0"/>
                </a:rPr>
                <a:t>GD</a:t>
              </a:r>
              <a:r>
                <a:rPr lang="en-US" sz="1300" baseline="0">
                  <a:latin typeface="Times New Roman" panose="02020603050405020304" pitchFamily="18" charset="0"/>
                  <a:cs typeface="Times New Roman" panose="02020603050405020304" pitchFamily="18" charset="0"/>
                </a:rPr>
                <a:t>ĐH.</a:t>
              </a:r>
            </a:p>
            <a:p>
              <a:pPr algn="l"/>
              <a:r>
                <a:rPr lang="en-US" sz="1300" i="0">
                  <a:solidFill>
                    <a:schemeClr val="dk1"/>
                  </a:solidFill>
                  <a:effectLst/>
                  <a:latin typeface="Times New Roman" panose="02020603050405020304" pitchFamily="18" charset="0"/>
                  <a:ea typeface="+mn-ea"/>
                  <a:cs typeface="Times New Roman" panose="02020603050405020304" pitchFamily="18" charset="0"/>
                </a:rPr>
                <a:t>5. </a:t>
              </a:r>
              <a:r>
                <a:rPr lang="vi-VN" sz="1300" i="0">
                  <a:solidFill>
                    <a:schemeClr val="dk1"/>
                  </a:solidFill>
                  <a:effectLst/>
                  <a:latin typeface="Times New Roman" panose="02020603050405020304" pitchFamily="18" charset="0"/>
                  <a:ea typeface="+mn-ea"/>
                  <a:cs typeface="Times New Roman" panose="02020603050405020304" pitchFamily="18" charset="0"/>
                </a:rPr>
                <a:t>Tiêu chuẩn 3 (Bảng 3</a:t>
              </a:r>
              <a:r>
                <a:rPr lang="en-US" sz="1300" i="0">
                  <a:solidFill>
                    <a:schemeClr val="dk1"/>
                  </a:solidFill>
                  <a:effectLst/>
                  <a:latin typeface="Times New Roman" panose="02020603050405020304" pitchFamily="18" charset="0"/>
                  <a:ea typeface="+mn-ea"/>
                  <a:cs typeface="Times New Roman" panose="02020603050405020304" pitchFamily="18" charset="0"/>
                </a:rPr>
                <a:t>D</a:t>
              </a:r>
              <a:r>
                <a:rPr lang="vi-VN" sz="1300" i="0">
                  <a:solidFill>
                    <a:schemeClr val="dk1"/>
                  </a:solidFill>
                  <a:effectLst/>
                  <a:latin typeface="Times New Roman" panose="02020603050405020304" pitchFamily="18" charset="0"/>
                  <a:ea typeface="+mn-ea"/>
                  <a:cs typeface="Times New Roman" panose="02020603050405020304" pitchFamily="18" charset="0"/>
                </a:rPr>
                <a:t>): </a:t>
              </a:r>
              <a:r>
                <a:rPr lang="en-US" sz="1300" i="0">
                  <a:solidFill>
                    <a:schemeClr val="dk1"/>
                  </a:solidFill>
                  <a:effectLst/>
                  <a:latin typeface="Times New Roman" panose="02020603050405020304" pitchFamily="18" charset="0"/>
                  <a:ea typeface="+mn-ea"/>
                  <a:cs typeface="Times New Roman" panose="02020603050405020304" pitchFamily="18" charset="0"/>
                </a:rPr>
                <a:t>Khi số đầu sách điện tử có truy cập trực tuyến cho người học và cán bộ bằng</a:t>
              </a:r>
              <a:r>
                <a:rPr lang="en-US" sz="1300" i="0" baseline="0">
                  <a:solidFill>
                    <a:schemeClr val="dk1"/>
                  </a:solidFill>
                  <a:effectLst/>
                  <a:latin typeface="Times New Roman" panose="02020603050405020304" pitchFamily="18" charset="0"/>
                  <a:ea typeface="+mn-ea"/>
                  <a:cs typeface="Times New Roman" panose="02020603050405020304" pitchFamily="18" charset="0"/>
                </a:rPr>
                <a:t> t</a:t>
              </a:r>
              <a:r>
                <a:rPr lang="en-US" sz="1300" i="0">
                  <a:solidFill>
                    <a:schemeClr val="dk1"/>
                  </a:solidFill>
                  <a:effectLst/>
                  <a:latin typeface="Times New Roman" panose="02020603050405020304" pitchFamily="18" charset="0"/>
                  <a:ea typeface="+mn-ea"/>
                  <a:cs typeface="Times New Roman" panose="02020603050405020304" pitchFamily="18" charset="0"/>
                </a:rPr>
                <a:t>ổng số đầu giáo trình, tài liệu bắt buộc cần có cho các ngành đào tạo ở các trình độ đại học và sau đại học thì s</a:t>
              </a:r>
              <a:r>
                <a:rPr lang="en-US" sz="1300" i="0">
                  <a:solidFill>
                    <a:schemeClr val="dk1"/>
                  </a:solidFill>
                  <a:effectLst/>
                  <a:latin typeface="Cambria Math" panose="02040503050406030204" pitchFamily="18" charset="0"/>
                  <a:ea typeface="+mn-ea"/>
                  <a:cs typeface="+mn-cs"/>
                </a:rPr>
                <a:t>ố bản sách </a:t>
              </a:r>
              <a:r>
                <a:rPr lang="en-US" sz="1300" b="0" i="0">
                  <a:solidFill>
                    <a:schemeClr val="dk1"/>
                  </a:solidFill>
                  <a:effectLst/>
                  <a:latin typeface="Cambria Math" panose="02040503050406030204" pitchFamily="18" charset="0"/>
                  <a:ea typeface="+mn-ea"/>
                  <a:cs typeface="+mn-cs"/>
                </a:rPr>
                <a:t>trên một </a:t>
              </a:r>
              <a:r>
                <a:rPr lang="en-US" sz="1300" i="0">
                  <a:solidFill>
                    <a:schemeClr val="dk1"/>
                  </a:solidFill>
                  <a:effectLst/>
                  <a:latin typeface="Cambria Math" panose="02040503050406030204" pitchFamily="18" charset="0"/>
                  <a:ea typeface="+mn-ea"/>
                  <a:cs typeface="+mn-cs"/>
                </a:rPr>
                <a:t>sinh viên quy chuẩn</a:t>
              </a:r>
              <a:r>
                <a:rPr lang="en-US" sz="1300" i="0">
                  <a:solidFill>
                    <a:schemeClr val="dk1"/>
                  </a:solidFill>
                  <a:effectLst/>
                  <a:latin typeface="Times New Roman" panose="02020603050405020304" pitchFamily="18" charset="0"/>
                  <a:ea typeface="+mn-ea"/>
                  <a:cs typeface="Times New Roman" panose="02020603050405020304" pitchFamily="18" charset="0"/>
                </a:rPr>
                <a:t> là vô tận (nghĩa</a:t>
              </a:r>
              <a:r>
                <a:rPr lang="en-US" sz="1300" i="0" baseline="0">
                  <a:solidFill>
                    <a:schemeClr val="dk1"/>
                  </a:solidFill>
                  <a:effectLst/>
                  <a:latin typeface="Times New Roman" panose="02020603050405020304" pitchFamily="18" charset="0"/>
                  <a:ea typeface="+mn-ea"/>
                  <a:cs typeface="Times New Roman" panose="02020603050405020304" pitchFamily="18" charset="0"/>
                </a:rPr>
                <a:t> là </a:t>
              </a:r>
              <a:r>
                <a:rPr lang="en-US" sz="1300" i="0">
                  <a:solidFill>
                    <a:schemeClr val="dk1"/>
                  </a:solidFill>
                  <a:effectLst/>
                  <a:latin typeface="Times New Roman" panose="02020603050405020304" pitchFamily="18" charset="0"/>
                  <a:ea typeface="+mn-ea"/>
                  <a:cs typeface="Times New Roman" panose="02020603050405020304" pitchFamily="18" charset="0"/>
                </a:rPr>
                <a:t>người học có thể truy cập không giới hạn).</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6. Tiêu chuẩn 4 (Bảng</a:t>
              </a:r>
              <a:r>
                <a:rPr lang="en-US" sz="1300" baseline="0">
                  <a:latin typeface="Times New Roman" panose="02020603050405020304" pitchFamily="18" charset="0"/>
                  <a:cs typeface="Times New Roman" panose="02020603050405020304" pitchFamily="18" charset="0"/>
                </a:rPr>
                <a:t> 4A, Bảng 4B</a:t>
              </a:r>
              <a:r>
                <a:rPr lang="en-US" sz="1300">
                  <a:latin typeface="Times New Roman" panose="02020603050405020304" pitchFamily="18" charset="0"/>
                  <a:cs typeface="Times New Roman" panose="02020603050405020304" pitchFamily="18" charset="0"/>
                </a:rPr>
                <a:t>): Số</a:t>
              </a:r>
              <a:r>
                <a:rPr lang="en-US" sz="1300" baseline="0">
                  <a:latin typeface="Times New Roman" panose="02020603050405020304" pitchFamily="18" charset="0"/>
                  <a:cs typeface="Times New Roman" panose="02020603050405020304" pitchFamily="18" charset="0"/>
                </a:rPr>
                <a:t> liệu từ b</a:t>
              </a:r>
              <a:r>
                <a:rPr lang="en-US" sz="1300">
                  <a:solidFill>
                    <a:schemeClr val="dk1"/>
                  </a:solidFill>
                  <a:effectLst/>
                  <a:latin typeface="Times New Roman" panose="02020603050405020304" pitchFamily="18" charset="0"/>
                  <a:ea typeface="+mn-ea"/>
                  <a:cs typeface="Times New Roman" panose="02020603050405020304" pitchFamily="18" charset="0"/>
                </a:rPr>
                <a:t>áo cáo tài chính, báo cáo tổng hợp dự toán, quyết toán ngân sách hàng năm của cở</a:t>
              </a:r>
              <a:r>
                <a:rPr lang="en-US" sz="1300" baseline="0">
                  <a:solidFill>
                    <a:schemeClr val="dk1"/>
                  </a:solidFill>
                  <a:effectLst/>
                  <a:latin typeface="Times New Roman" panose="02020603050405020304" pitchFamily="18" charset="0"/>
                  <a:ea typeface="+mn-ea"/>
                  <a:cs typeface="Times New Roman" panose="02020603050405020304" pitchFamily="18" charset="0"/>
                </a:rPr>
                <a:t> sở GDĐH</a:t>
              </a:r>
              <a:r>
                <a:rPr lang="en-US" sz="1300">
                  <a:solidFill>
                    <a:schemeClr val="dk1"/>
                  </a:solidFill>
                  <a:effectLst/>
                  <a:latin typeface="Times New Roman" panose="02020603050405020304" pitchFamily="18" charset="0"/>
                  <a:ea typeface="+mn-ea"/>
                  <a:cs typeface="Times New Roman" panose="02020603050405020304" pitchFamily="18" charset="0"/>
                </a:rPr>
                <a:t> được cơ quan có thẩm quyền (Hội</a:t>
              </a:r>
              <a:r>
                <a:rPr lang="en-US" sz="1300" baseline="0">
                  <a:solidFill>
                    <a:schemeClr val="dk1"/>
                  </a:solidFill>
                  <a:effectLst/>
                  <a:latin typeface="Times New Roman" panose="02020603050405020304" pitchFamily="18" charset="0"/>
                  <a:ea typeface="+mn-ea"/>
                  <a:cs typeface="Times New Roman" panose="02020603050405020304" pitchFamily="18" charset="0"/>
                </a:rPr>
                <a:t> đồng trường</a:t>
              </a:r>
              <a:r>
                <a:rPr lang="en-US" sz="1300">
                  <a:solidFill>
                    <a:schemeClr val="dk1"/>
                  </a:solidFill>
                  <a:effectLst/>
                  <a:latin typeface="Times New Roman" panose="02020603050405020304" pitchFamily="18" charset="0"/>
                  <a:ea typeface="+mn-ea"/>
                  <a:cs typeface="Times New Roman" panose="02020603050405020304" pitchFamily="18" charset="0"/>
                </a:rPr>
                <a:t>/Hội</a:t>
              </a:r>
              <a:r>
                <a:rPr lang="en-US" sz="1300" baseline="0">
                  <a:solidFill>
                    <a:schemeClr val="dk1"/>
                  </a:solidFill>
                  <a:effectLst/>
                  <a:latin typeface="Times New Roman" panose="02020603050405020304" pitchFamily="18" charset="0"/>
                  <a:ea typeface="+mn-ea"/>
                  <a:cs typeface="Times New Roman" panose="02020603050405020304" pitchFamily="18" charset="0"/>
                </a:rPr>
                <a:t> đồng đại học</a:t>
              </a:r>
              <a:r>
                <a:rPr lang="en-US" sz="1300">
                  <a:solidFill>
                    <a:schemeClr val="dk1"/>
                  </a:solidFill>
                  <a:effectLst/>
                  <a:latin typeface="Times New Roman" panose="02020603050405020304" pitchFamily="18" charset="0"/>
                  <a:ea typeface="+mn-ea"/>
                  <a:cs typeface="Times New Roman" panose="02020603050405020304" pitchFamily="18" charset="0"/>
                </a:rPr>
                <a:t>) phê duyệt</a:t>
              </a:r>
            </a:p>
            <a:p>
              <a:pPr algn="l"/>
              <a:r>
                <a:rPr lang="en-US" sz="1300">
                  <a:latin typeface="Times New Roman" panose="02020603050405020304" pitchFamily="18" charset="0"/>
                  <a:cs typeface="Times New Roman" panose="02020603050405020304" pitchFamily="18" charset="0"/>
                </a:rPr>
                <a:t>7. Tiêu</a:t>
              </a:r>
              <a:r>
                <a:rPr lang="en-US" sz="1300" baseline="0">
                  <a:latin typeface="Times New Roman" panose="02020603050405020304" pitchFamily="18" charset="0"/>
                  <a:cs typeface="Times New Roman" panose="02020603050405020304" pitchFamily="18" charset="0"/>
                </a:rPr>
                <a:t> chuẩn 5 (</a:t>
              </a:r>
              <a:r>
                <a:rPr lang="en-US" sz="1300">
                  <a:latin typeface="Times New Roman" panose="02020603050405020304" pitchFamily="18" charset="0"/>
                  <a:cs typeface="Times New Roman" panose="02020603050405020304" pitchFamily="18" charset="0"/>
                </a:rPr>
                <a:t>Bảng 5A): </a:t>
              </a:r>
              <a:r>
                <a:rPr lang="en-US" sz="1300" baseline="0">
                  <a:latin typeface="Times New Roman" panose="02020603050405020304" pitchFamily="18" charset="0"/>
                  <a:cs typeface="Times New Roman" panose="02020603050405020304" pitchFamily="18" charset="0"/>
                </a:rPr>
                <a:t> </a:t>
              </a:r>
            </a:p>
            <a:p>
              <a:pPr algn="l"/>
              <a:r>
                <a:rPr lang="en-US" sz="1300" baseline="0">
                  <a:latin typeface="Times New Roman" panose="02020603050405020304" pitchFamily="18" charset="0"/>
                  <a:cs typeface="Times New Roman" panose="02020603050405020304" pitchFamily="18" charset="0"/>
                </a:rPr>
                <a:t>- T</a:t>
              </a:r>
              <a:r>
                <a:rPr lang="en-US" sz="1300">
                  <a:latin typeface="Times New Roman" panose="02020603050405020304" pitchFamily="18" charset="0"/>
                  <a:cs typeface="Times New Roman" panose="02020603050405020304" pitchFamily="18" charset="0"/>
                </a:rPr>
                <a:t>ổng số sinh viên có mặt cuối năm (cả đại học và sau đại học),</a:t>
              </a:r>
              <a:r>
                <a:rPr lang="en-US" sz="1300" baseline="0">
                  <a:latin typeface="Times New Roman" panose="02020603050405020304" pitchFamily="18" charset="0"/>
                  <a:cs typeface="Times New Roman" panose="02020603050405020304" pitchFamily="18" charset="0"/>
                </a:rPr>
                <a:t> thống kê số liệu cuối năm 2022 (31/12/2022).</a:t>
              </a:r>
              <a:endParaRPr lang="en-US" sz="1300">
                <a:latin typeface="Times New Roman" panose="02020603050405020304" pitchFamily="18" charset="0"/>
                <a:cs typeface="Times New Roman" panose="02020603050405020304" pitchFamily="18" charset="0"/>
              </a:endParaRPr>
            </a:p>
            <a:p>
              <a:pPr algn="l"/>
              <a:r>
                <a:rPr lang="en-US" sz="1300" b="1">
                  <a:latin typeface="Times New Roman" panose="02020603050405020304" pitchFamily="18" charset="0"/>
                  <a:cs typeface="Times New Roman" panose="02020603050405020304" pitchFamily="18" charset="0"/>
                </a:rPr>
                <a:t>- </a:t>
              </a:r>
              <a:r>
                <a:rPr lang="en-US" sz="1300" b="0">
                  <a:latin typeface="Times New Roman" panose="02020603050405020304" pitchFamily="18" charset="0"/>
                  <a:cs typeface="Times New Roman" panose="02020603050405020304" pitchFamily="18" charset="0"/>
                </a:rPr>
                <a:t>Thống kê tình trạng sinh viên theo khóa nhập học </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Số hiện tại đang theo học tại cơ sở đào tạo</a:t>
              </a:r>
              <a:r>
                <a:rPr lang="en-US" sz="1300">
                  <a:latin typeface="Times New Roman" panose="02020603050405020304" pitchFamily="18" charset="0"/>
                  <a:cs typeface="Times New Roman" panose="02020603050405020304" pitchFamily="18" charset="0"/>
                </a:rPr>
                <a:t>;</a:t>
              </a:r>
              <a:r>
                <a:rPr lang="en-US" sz="1300" baseline="0">
                  <a:latin typeface="Times New Roman" panose="02020603050405020304" pitchFamily="18" charset="0"/>
                  <a:cs typeface="Times New Roman" panose="02020603050405020304" pitchFamily="18" charset="0"/>
                </a:rPr>
                <a:t> Số tốt nghiệp trong năm qua, đúng hạn; Số tốt nghiệp trong năm qua, quá hạn ≤ 0,5 thời gian tiêu chuẩn)</a:t>
              </a:r>
              <a:r>
                <a:rPr lang="en-US" sz="1300">
                  <a:latin typeface="Times New Roman" panose="02020603050405020304" pitchFamily="18" charset="0"/>
                  <a:cs typeface="Times New Roman" panose="02020603050405020304" pitchFamily="18" charset="0"/>
                </a:rPr>
                <a:t>: Điền</a:t>
              </a:r>
              <a:r>
                <a:rPr lang="en-US" sz="1300" baseline="0">
                  <a:latin typeface="Times New Roman" panose="02020603050405020304" pitchFamily="18" charset="0"/>
                  <a:cs typeface="Times New Roman" panose="02020603050405020304" pitchFamily="18" charset="0"/>
                </a:rPr>
                <a:t> số liệu thống kê ở thời điểm ngày 31 tháng 12 các năm.</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 Thời gian tiêu chuẩn là</a:t>
              </a:r>
              <a:r>
                <a:rPr lang="en-US" sz="1300" baseline="0">
                  <a:latin typeface="Times New Roman" panose="02020603050405020304" pitchFamily="18" charset="0"/>
                  <a:cs typeface="Times New Roman" panose="02020603050405020304" pitchFamily="18" charset="0"/>
                </a:rPr>
                <a:t> </a:t>
              </a:r>
              <a:r>
                <a:rPr lang="en-US" sz="1300">
                  <a:latin typeface="Times New Roman" panose="02020603050405020304" pitchFamily="18" charset="0"/>
                  <a:cs typeface="Times New Roman" panose="02020603050405020304" pitchFamily="18" charset="0"/>
                </a:rPr>
                <a:t>thời</a:t>
              </a:r>
              <a:r>
                <a:rPr lang="en-US" sz="1300" baseline="0">
                  <a:latin typeface="Times New Roman" panose="02020603050405020304" pitchFamily="18" charset="0"/>
                  <a:cs typeface="Times New Roman" panose="02020603050405020304" pitchFamily="18" charset="0"/>
                </a:rPr>
                <a:t> gian đào tạo tiêu chuẩn hay thời gian theo kế hoạch học tập chuẩn phụ thuộc vào trình độ và hình thức đào tạo </a:t>
              </a:r>
              <a:endParaRPr lang="en-US" sz="1300">
                <a:latin typeface="Times New Roman" panose="02020603050405020304" pitchFamily="18" charset="0"/>
                <a:cs typeface="Times New Roman" panose="02020603050405020304" pitchFamily="18" charset="0"/>
              </a:endParaRPr>
            </a:p>
            <a:p>
              <a:pPr algn="l"/>
              <a:r>
                <a:rPr lang="en-US" sz="1300">
                  <a:latin typeface="Times New Roman" panose="02020603050405020304" pitchFamily="18" charset="0"/>
                  <a:cs typeface="Times New Roman" panose="02020603050405020304" pitchFamily="18" charset="0"/>
                </a:rPr>
                <a:t>8. </a:t>
              </a:r>
              <a:r>
                <a:rPr lang="vi-VN" sz="1300">
                  <a:latin typeface="Times New Roman" panose="02020603050405020304" pitchFamily="18" charset="0"/>
                  <a:cs typeface="Times New Roman" panose="02020603050405020304" pitchFamily="18" charset="0"/>
                </a:rPr>
                <a:t>Phần </a:t>
              </a:r>
              <a:r>
                <a:rPr lang="en-US" sz="1300">
                  <a:latin typeface="Times New Roman" panose="02020603050405020304" pitchFamily="18" charset="0"/>
                  <a:cs typeface="Times New Roman" panose="02020603050405020304" pitchFamily="18" charset="0"/>
                </a:rPr>
                <a:t>s</a:t>
              </a:r>
              <a:r>
                <a:rPr lang="vi-VN" sz="1300">
                  <a:latin typeface="Times New Roman" panose="02020603050405020304" pitchFamily="18" charset="0"/>
                  <a:cs typeface="Times New Roman" panose="02020603050405020304" pitchFamily="18" charset="0"/>
                </a:rPr>
                <a:t>ố liệu khảo sát sinh viên</a:t>
              </a:r>
              <a:r>
                <a:rPr lang="en-US" sz="1300" baseline="0">
                  <a:latin typeface="Times New Roman" panose="02020603050405020304" pitchFamily="18" charset="0"/>
                  <a:cs typeface="Times New Roman" panose="02020603050405020304" pitchFamily="18" charset="0"/>
                </a:rPr>
                <a:t> đ</a:t>
              </a:r>
              <a:r>
                <a:rPr lang="vi-VN" sz="1300">
                  <a:latin typeface="Times New Roman" panose="02020603050405020304" pitchFamily="18" charset="0"/>
                  <a:cs typeface="Times New Roman" panose="02020603050405020304" pitchFamily="18" charset="0"/>
                </a:rPr>
                <a:t>ối với tiêu c</a:t>
              </a:r>
              <a:r>
                <a:rPr lang="en-US" sz="1300">
                  <a:latin typeface="Times New Roman" panose="02020603050405020304" pitchFamily="18" charset="0"/>
                  <a:cs typeface="Times New Roman" panose="02020603050405020304" pitchFamily="18" charset="0"/>
                </a:rPr>
                <a:t>hí</a:t>
              </a:r>
              <a:r>
                <a:rPr lang="en-US" sz="1300" baseline="0">
                  <a:latin typeface="Times New Roman" panose="02020603050405020304" pitchFamily="18" charset="0"/>
                  <a:cs typeface="Times New Roman" panose="02020603050405020304" pitchFamily="18" charset="0"/>
                </a:rPr>
                <a:t> </a:t>
              </a:r>
              <a:r>
                <a:rPr lang="vi-VN" sz="1300">
                  <a:latin typeface="Times New Roman" panose="02020603050405020304" pitchFamily="18" charset="0"/>
                  <a:cs typeface="Times New Roman" panose="02020603050405020304" pitchFamily="18" charset="0"/>
                </a:rPr>
                <a:t>2</a:t>
              </a:r>
              <a:r>
                <a:rPr lang="en-US" sz="1300">
                  <a:latin typeface="Times New Roman" panose="02020603050405020304" pitchFamily="18" charset="0"/>
                  <a:cs typeface="Times New Roman" panose="02020603050405020304" pitchFamily="18" charset="0"/>
                </a:rPr>
                <a:t>.</a:t>
              </a:r>
              <a:r>
                <a:rPr lang="vi-VN" sz="1300">
                  <a:latin typeface="Times New Roman" panose="02020603050405020304" pitchFamily="18" charset="0"/>
                  <a:cs typeface="Times New Roman" panose="02020603050405020304" pitchFamily="18" charset="0"/>
                </a:rPr>
                <a:t>5, 3.6 và 5.5: </a:t>
              </a:r>
              <a:r>
                <a:rPr lang="en-US" sz="1300">
                  <a:latin typeface="Times New Roman" panose="02020603050405020304" pitchFamily="18" charset="0"/>
                  <a:cs typeface="Times New Roman" panose="02020603050405020304" pitchFamily="18" charset="0"/>
                </a:rPr>
                <a:t>CSĐT</a:t>
              </a:r>
              <a:r>
                <a:rPr lang="en-US" sz="1300" baseline="0">
                  <a:latin typeface="Times New Roman" panose="02020603050405020304" pitchFamily="18" charset="0"/>
                  <a:cs typeface="Times New Roman" panose="02020603050405020304" pitchFamily="18" charset="0"/>
                </a:rPr>
                <a:t> c</a:t>
              </a:r>
              <a:r>
                <a:rPr lang="vi-VN" sz="1300">
                  <a:latin typeface="Times New Roman" panose="02020603050405020304" pitchFamily="18" charset="0"/>
                  <a:cs typeface="Times New Roman" panose="02020603050405020304" pitchFamily="18" charset="0"/>
                </a:rPr>
                <a:t>ó thể khảo sát theo lớp hoặc </a:t>
              </a:r>
              <a:r>
                <a:rPr lang="en-US" sz="1300">
                  <a:latin typeface="Times New Roman" panose="02020603050405020304" pitchFamily="18" charset="0"/>
                  <a:cs typeface="Times New Roman" panose="02020603050405020304" pitchFamily="18" charset="0"/>
                </a:rPr>
                <a:t>khi kết</a:t>
              </a:r>
              <a:r>
                <a:rPr lang="en-US" sz="1300" baseline="0">
                  <a:latin typeface="Times New Roman" panose="02020603050405020304" pitchFamily="18" charset="0"/>
                  <a:cs typeface="Times New Roman" panose="02020603050405020304" pitchFamily="18" charset="0"/>
                </a:rPr>
                <a:t> thúc môn học </a:t>
              </a:r>
              <a:r>
                <a:rPr lang="vi-VN" sz="1300">
                  <a:latin typeface="Times New Roman" panose="02020603050405020304" pitchFamily="18" charset="0"/>
                  <a:cs typeface="Times New Roman" panose="02020603050405020304" pitchFamily="18" charset="0"/>
                </a:rPr>
                <a:t>hoặc</a:t>
              </a:r>
              <a:r>
                <a:rPr lang="en-US" sz="1300">
                  <a:latin typeface="Times New Roman" panose="02020603050405020304" pitchFamily="18" charset="0"/>
                  <a:cs typeface="Times New Roman" panose="02020603050405020304" pitchFamily="18" charset="0"/>
                </a:rPr>
                <a:t> khảo</a:t>
              </a:r>
              <a:r>
                <a:rPr lang="en-US" sz="1300" baseline="0">
                  <a:latin typeface="Times New Roman" panose="02020603050405020304" pitchFamily="18" charset="0"/>
                  <a:cs typeface="Times New Roman" panose="02020603050405020304" pitchFamily="18" charset="0"/>
                </a:rPr>
                <a:t> sát tổng thể ở cuối mỗi học kỳ hoặc cuối năm</a:t>
              </a:r>
              <a:r>
                <a:rPr lang="vi-VN" sz="1300">
                  <a:latin typeface="Times New Roman" panose="02020603050405020304" pitchFamily="18" charset="0"/>
                  <a:cs typeface="Times New Roman" panose="02020603050405020304" pitchFamily="18" charset="0"/>
                </a:rPr>
                <a:t> và thực hiện theo hướng dẫn ở phần khảo sát</a:t>
              </a:r>
              <a:r>
                <a:rPr lang="en-US" sz="1300">
                  <a:latin typeface="Times New Roman" panose="02020603050405020304" pitchFamily="18" charset="0"/>
                  <a:cs typeface="Times New Roman" panose="02020603050405020304" pitchFamily="18" charset="0"/>
                </a:rPr>
                <a:t>.</a:t>
              </a:r>
              <a:endParaRPr lang="en-AU" sz="1300">
                <a:latin typeface="Times New Roman" panose="02020603050405020304" pitchFamily="18"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MO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F1" sqref="F1"/>
    </sheetView>
  </sheetViews>
  <sheetFormatPr defaultRowHeight="12.75" x14ac:dyDescent="0.2"/>
  <sheetData/>
  <sheetProtection algorithmName="SHA-512" hashValue="+HI66TT8jr+FTDEZiy5sZTdsgc8Ll/Z8Pd43iNo3fGIshz68RcoViRVc1qFWZadlGqioR9Ys7tPumbPPjecWrw==" saltValue="ievOZ8EKnric2Gj8H9YmU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zoomScale="85" zoomScaleNormal="85" workbookViewId="0">
      <selection activeCell="F26" sqref="F26"/>
    </sheetView>
  </sheetViews>
  <sheetFormatPr defaultColWidth="27.140625" defaultRowHeight="19.899999999999999" customHeight="1" x14ac:dyDescent="0.25"/>
  <cols>
    <col min="1" max="1" width="5.42578125" style="43" customWidth="1"/>
    <col min="2" max="2" width="59.28515625" style="57" customWidth="1"/>
    <col min="3" max="3" width="76.140625" style="43" customWidth="1"/>
    <col min="4" max="16384" width="27.140625" style="43"/>
  </cols>
  <sheetData>
    <row r="1" spans="2:4" ht="25.15" customHeight="1" x14ac:dyDescent="0.45">
      <c r="B1" s="276" t="s">
        <v>606</v>
      </c>
      <c r="C1" s="277"/>
    </row>
    <row r="2" spans="2:4" ht="30" customHeight="1" x14ac:dyDescent="0.45">
      <c r="B2" s="276" t="s">
        <v>195</v>
      </c>
      <c r="C2" s="278"/>
    </row>
    <row r="3" spans="2:4" ht="22.5" customHeight="1" x14ac:dyDescent="0.35">
      <c r="B3" s="279" t="s">
        <v>605</v>
      </c>
      <c r="C3" s="279"/>
    </row>
    <row r="4" spans="2:4" ht="22.5" customHeight="1" x14ac:dyDescent="0.35">
      <c r="B4" s="272"/>
      <c r="C4" s="272"/>
    </row>
    <row r="5" spans="2:4" ht="19.899999999999999" customHeight="1" x14ac:dyDescent="0.35">
      <c r="B5" s="225"/>
      <c r="C5" s="273"/>
    </row>
    <row r="6" spans="2:4" ht="19.899999999999999" customHeight="1" x14ac:dyDescent="0.3">
      <c r="B6" s="127" t="s">
        <v>196</v>
      </c>
      <c r="C6" s="234" t="s">
        <v>86</v>
      </c>
    </row>
    <row r="7" spans="2:4" ht="19.899999999999999" customHeight="1" x14ac:dyDescent="0.3">
      <c r="B7" s="127" t="s">
        <v>215</v>
      </c>
      <c r="C7" s="234" t="s">
        <v>602</v>
      </c>
    </row>
    <row r="8" spans="2:4" ht="19.899999999999999" customHeight="1" x14ac:dyDescent="0.3">
      <c r="B8" s="127" t="s">
        <v>197</v>
      </c>
      <c r="C8" s="234" t="s">
        <v>193</v>
      </c>
      <c r="D8" s="62"/>
    </row>
    <row r="9" spans="2:4" ht="19.899999999999999" customHeight="1" x14ac:dyDescent="0.3">
      <c r="B9" s="127" t="s">
        <v>198</v>
      </c>
      <c r="C9" s="234" t="s">
        <v>312</v>
      </c>
    </row>
    <row r="10" spans="2:4" ht="19.899999999999999" customHeight="1" x14ac:dyDescent="0.3">
      <c r="B10" s="127" t="s">
        <v>199</v>
      </c>
      <c r="C10" s="234" t="s">
        <v>87</v>
      </c>
    </row>
    <row r="11" spans="2:4" ht="19.899999999999999" customHeight="1" x14ac:dyDescent="0.3">
      <c r="B11" s="127" t="s">
        <v>200</v>
      </c>
      <c r="C11" s="234" t="s">
        <v>88</v>
      </c>
    </row>
    <row r="12" spans="2:4" ht="19.899999999999999" customHeight="1" x14ac:dyDescent="0.3">
      <c r="B12" s="127" t="s">
        <v>222</v>
      </c>
      <c r="C12" s="234" t="s">
        <v>85</v>
      </c>
    </row>
    <row r="13" spans="2:4" ht="19.899999999999999" customHeight="1" x14ac:dyDescent="0.3">
      <c r="B13" s="127" t="s">
        <v>223</v>
      </c>
      <c r="C13" s="234">
        <v>1956</v>
      </c>
    </row>
    <row r="14" spans="2:4" ht="19.899999999999999" customHeight="1" x14ac:dyDescent="0.3">
      <c r="B14" s="127" t="s">
        <v>201</v>
      </c>
      <c r="C14" s="234"/>
    </row>
    <row r="15" spans="2:4" ht="19.899999999999999" customHeight="1" x14ac:dyDescent="0.3">
      <c r="B15" s="127" t="s">
        <v>202</v>
      </c>
      <c r="C15" s="234"/>
    </row>
    <row r="16" spans="2:4" ht="19.899999999999999" customHeight="1" x14ac:dyDescent="0.3">
      <c r="B16" s="127" t="s">
        <v>203</v>
      </c>
      <c r="C16" s="234"/>
    </row>
    <row r="17" spans="2:3" ht="19.899999999999999" customHeight="1" x14ac:dyDescent="0.3">
      <c r="B17" s="127" t="str">
        <f>IF(IsDH="Trường đại học","Hiệu trưởng","Giám đốc")</f>
        <v>Hiệu trưởng</v>
      </c>
      <c r="C17" s="234"/>
    </row>
    <row r="18" spans="2:3" ht="19.899999999999999" customHeight="1" x14ac:dyDescent="0.3">
      <c r="B18" s="127" t="s">
        <v>194</v>
      </c>
      <c r="C18" s="234"/>
    </row>
    <row r="19" spans="2:3" ht="19.899999999999999" customHeight="1" x14ac:dyDescent="0.3">
      <c r="B19" s="127"/>
      <c r="C19" s="234"/>
    </row>
    <row r="20" spans="2:3" ht="19.899999999999999" customHeight="1" x14ac:dyDescent="0.3">
      <c r="B20" s="127"/>
      <c r="C20" s="234"/>
    </row>
    <row r="21" spans="2:3" ht="19.899999999999999" customHeight="1" x14ac:dyDescent="0.3">
      <c r="B21" s="127"/>
      <c r="C21" s="234"/>
    </row>
    <row r="22" spans="2:3" ht="19.899999999999999" customHeight="1" x14ac:dyDescent="0.3">
      <c r="B22" s="127" t="s">
        <v>204</v>
      </c>
      <c r="C22" s="234"/>
    </row>
    <row r="23" spans="2:3" ht="19.899999999999999" customHeight="1" x14ac:dyDescent="0.3">
      <c r="B23" s="127" t="s">
        <v>271</v>
      </c>
      <c r="C23" s="234"/>
    </row>
    <row r="24" spans="2:3" ht="19.899999999999999" customHeight="1" x14ac:dyDescent="0.3">
      <c r="B24" s="127" t="s">
        <v>205</v>
      </c>
      <c r="C24" s="274">
        <f ca="1">TODAY()</f>
        <v>45020</v>
      </c>
    </row>
    <row r="25" spans="2:3" ht="19.899999999999999" customHeight="1" x14ac:dyDescent="0.3">
      <c r="B25" s="226"/>
      <c r="C25" s="275"/>
    </row>
  </sheetData>
  <sheetProtection algorithmName="SHA-512" hashValue="DCtQmAL6B5KHiqj5pFXHTzDi1cKFyEcrNKs9jRh6VS5VJgCrgyuHUSy8wBvHRc3BAwfLINeIHDNHexIlAcwMOA==" saltValue="4hN6DBqzxKvtuAi4DLt1ig==" spinCount="100000" sheet="1" objects="1" scenarios="1"/>
  <mergeCells count="3">
    <mergeCell ref="B1:C1"/>
    <mergeCell ref="B2:C2"/>
    <mergeCell ref="B3:C3"/>
  </mergeCells>
  <dataValidations disablePrompts="1" count="6">
    <dataValidation type="list" allowBlank="1" showInputMessage="1" showErrorMessage="1" sqref="C12">
      <formula1>"[X],[-]"</formula1>
    </dataValidation>
    <dataValidation type="list" allowBlank="1" showInputMessage="1" showErrorMessage="1" sqref="C18:C21 C11:C12">
      <formula1>"Đại học,Thạc sĩ,Tiến sĩ"</formula1>
    </dataValidation>
    <dataValidation type="list" allowBlank="1" showInputMessage="1" showErrorMessage="1" sqref="C9">
      <formula1>"Công lập,Tư thục"</formula1>
    </dataValidation>
    <dataValidation type="list" allowBlank="1" showInputMessage="1" showErrorMessage="1" sqref="C8">
      <formula1>"Trường đại học,Đại học,Học viện,Trường đào tạo, bồi dưỡng"</formula1>
    </dataValidation>
    <dataValidation type="whole" showInputMessage="1" showErrorMessage="1" sqref="C13">
      <formula1>1900</formula1>
      <formula2>2050</formula2>
    </dataValidation>
    <dataValidation type="whole" showInputMessage="1" showErrorMessage="1" sqref="C13">
      <formula1>1950</formula1>
      <formula2>2050</formula2>
    </dataValidation>
  </dataValidations>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A49" zoomScaleNormal="100" workbookViewId="0">
      <selection activeCell="E71" sqref="E71"/>
    </sheetView>
  </sheetViews>
  <sheetFormatPr defaultColWidth="9.28515625" defaultRowHeight="16.149999999999999" customHeight="1" x14ac:dyDescent="0.2"/>
  <cols>
    <col min="1" max="1" width="4" style="6" customWidth="1"/>
    <col min="2" max="2" width="40.85546875" style="1" customWidth="1"/>
    <col min="3" max="3" width="15.42578125" style="1" customWidth="1"/>
    <col min="4" max="4" width="17.140625" style="1" customWidth="1"/>
    <col min="5" max="5" width="16.7109375" style="2" customWidth="1"/>
    <col min="6" max="6" width="17.42578125" style="2" customWidth="1"/>
    <col min="7" max="7" width="40.85546875" style="3" customWidth="1"/>
    <col min="8" max="8" width="10.28515625" style="6" bestFit="1" customWidth="1"/>
    <col min="9" max="9" width="10.7109375" style="6" customWidth="1"/>
    <col min="10" max="10" width="10.85546875" style="6" customWidth="1"/>
    <col min="11" max="16384" width="9.28515625" style="4"/>
  </cols>
  <sheetData>
    <row r="1" spans="1:12" s="19" customFormat="1" ht="17.25" customHeight="1" x14ac:dyDescent="0.2">
      <c r="A1" s="15" t="s">
        <v>1</v>
      </c>
      <c r="B1" s="16"/>
      <c r="C1" s="17"/>
      <c r="D1" s="17"/>
      <c r="E1" s="16"/>
      <c r="F1" s="16"/>
      <c r="G1" s="18"/>
      <c r="H1" s="69"/>
      <c r="I1" s="69"/>
      <c r="J1" s="69"/>
    </row>
    <row r="2" spans="1:12" s="14" customFormat="1" ht="16.149999999999999" customHeight="1" x14ac:dyDescent="0.2">
      <c r="A2" s="26" t="s">
        <v>224</v>
      </c>
      <c r="B2" s="13"/>
      <c r="C2" s="22"/>
      <c r="D2" s="22"/>
      <c r="E2" s="22"/>
      <c r="F2" s="22"/>
      <c r="G2" s="29"/>
      <c r="K2" s="28"/>
    </row>
    <row r="3" spans="1:12" s="14" customFormat="1" ht="16.149999999999999" customHeight="1" x14ac:dyDescent="0.2">
      <c r="A3" s="289"/>
      <c r="B3" s="287" t="s">
        <v>206</v>
      </c>
      <c r="C3" s="283" t="s">
        <v>210</v>
      </c>
      <c r="D3" s="284" t="s">
        <v>297</v>
      </c>
      <c r="E3" s="284" t="s">
        <v>230</v>
      </c>
      <c r="F3" s="285"/>
      <c r="G3" s="283" t="s">
        <v>213</v>
      </c>
      <c r="H3" s="49"/>
      <c r="I3" s="49"/>
      <c r="J3" s="49"/>
      <c r="K3" s="23"/>
      <c r="L3" s="23"/>
    </row>
    <row r="4" spans="1:12" s="14" customFormat="1" ht="16.149999999999999" customHeight="1" x14ac:dyDescent="0.2">
      <c r="A4" s="289"/>
      <c r="B4" s="288"/>
      <c r="C4" s="283"/>
      <c r="D4" s="285"/>
      <c r="E4" s="99" t="s">
        <v>228</v>
      </c>
      <c r="F4" s="99" t="s">
        <v>212</v>
      </c>
      <c r="G4" s="283"/>
      <c r="H4" s="71" t="s">
        <v>215</v>
      </c>
      <c r="I4" s="71" t="s">
        <v>320</v>
      </c>
      <c r="J4" s="71" t="s">
        <v>321</v>
      </c>
      <c r="K4" s="23"/>
      <c r="L4" s="23"/>
    </row>
    <row r="5" spans="1:12" ht="16.149999999999999" customHeight="1" x14ac:dyDescent="0.25">
      <c r="A5" s="124">
        <v>1</v>
      </c>
      <c r="B5" s="74" t="s">
        <v>231</v>
      </c>
      <c r="C5" s="104" t="s">
        <v>227</v>
      </c>
      <c r="D5" s="75">
        <v>45920</v>
      </c>
      <c r="E5" s="75" t="s">
        <v>229</v>
      </c>
      <c r="F5" s="75">
        <v>44247</v>
      </c>
      <c r="G5" s="78"/>
      <c r="H5" s="49" t="s">
        <v>601</v>
      </c>
      <c r="I5" s="71" t="s">
        <v>315</v>
      </c>
      <c r="J5" s="71" t="s">
        <v>359</v>
      </c>
      <c r="K5" s="38"/>
      <c r="L5" s="39"/>
    </row>
    <row r="6" spans="1:12" ht="16.149999999999999" customHeight="1" x14ac:dyDescent="0.25">
      <c r="A6" s="124">
        <v>2</v>
      </c>
      <c r="B6" s="74" t="s">
        <v>232</v>
      </c>
      <c r="C6" s="104" t="s">
        <v>211</v>
      </c>
      <c r="D6" s="75">
        <v>45910</v>
      </c>
      <c r="E6" s="75" t="s">
        <v>229</v>
      </c>
      <c r="F6" s="75">
        <v>44084</v>
      </c>
      <c r="G6" s="78"/>
      <c r="H6" s="49" t="str">
        <f>'Trang bìa BC'!$C$7</f>
        <v>AB12</v>
      </c>
      <c r="I6" s="71" t="s">
        <v>315</v>
      </c>
      <c r="J6" s="71" t="s">
        <v>360</v>
      </c>
      <c r="K6" s="38"/>
      <c r="L6" s="39"/>
    </row>
    <row r="7" spans="1:12" ht="13.5" customHeight="1" x14ac:dyDescent="0.25">
      <c r="A7" s="31"/>
      <c r="B7" s="32"/>
      <c r="C7" s="227"/>
      <c r="D7" s="36"/>
      <c r="E7" s="36"/>
      <c r="F7" s="36"/>
      <c r="G7" s="33"/>
      <c r="K7" s="37"/>
      <c r="L7" s="40"/>
    </row>
    <row r="8" spans="1:12" s="14" customFormat="1" ht="16.149999999999999" customHeight="1" x14ac:dyDescent="0.2">
      <c r="A8" s="26" t="s">
        <v>269</v>
      </c>
      <c r="B8" s="13"/>
      <c r="C8" s="22"/>
      <c r="D8" s="22"/>
      <c r="E8" s="22"/>
      <c r="F8" s="22"/>
      <c r="G8" s="29"/>
      <c r="H8" s="49"/>
      <c r="I8" s="49"/>
      <c r="J8" s="49"/>
      <c r="K8" s="28"/>
    </row>
    <row r="9" spans="1:12" s="47" customFormat="1" ht="16.149999999999999" customHeight="1" x14ac:dyDescent="0.2">
      <c r="A9" s="100"/>
      <c r="B9" s="101" t="s">
        <v>207</v>
      </c>
      <c r="C9" s="102" t="s">
        <v>237</v>
      </c>
      <c r="D9" s="103" t="s">
        <v>240</v>
      </c>
      <c r="E9" s="290" t="s">
        <v>239</v>
      </c>
      <c r="F9" s="290"/>
      <c r="G9" s="102" t="s">
        <v>213</v>
      </c>
      <c r="H9" s="30"/>
      <c r="I9" s="30"/>
      <c r="J9" s="30"/>
      <c r="K9" s="55"/>
    </row>
    <row r="10" spans="1:12" ht="16.149999999999999" customHeight="1" x14ac:dyDescent="0.25">
      <c r="A10" s="124">
        <v>1</v>
      </c>
      <c r="B10" s="125" t="s">
        <v>233</v>
      </c>
      <c r="C10" s="76" t="s">
        <v>238</v>
      </c>
      <c r="D10" s="75"/>
      <c r="E10" s="291"/>
      <c r="F10" s="292"/>
      <c r="G10" s="78"/>
      <c r="H10" s="49" t="str">
        <f>'Trang bìa BC'!$C$7</f>
        <v>AB12</v>
      </c>
      <c r="I10" s="71" t="s">
        <v>317</v>
      </c>
      <c r="J10" s="71" t="s">
        <v>361</v>
      </c>
      <c r="K10" s="38"/>
      <c r="L10" s="39"/>
    </row>
    <row r="11" spans="1:12" ht="16.149999999999999" customHeight="1" x14ac:dyDescent="0.25">
      <c r="A11" s="124">
        <v>2</v>
      </c>
      <c r="B11" s="126" t="s">
        <v>208</v>
      </c>
      <c r="C11" s="76" t="s">
        <v>313</v>
      </c>
      <c r="D11" s="75"/>
      <c r="E11" s="291"/>
      <c r="F11" s="292"/>
      <c r="G11" s="78"/>
      <c r="H11" s="49" t="str">
        <f>'Trang bìa BC'!$C$7</f>
        <v>AB12</v>
      </c>
      <c r="I11" s="71" t="s">
        <v>317</v>
      </c>
      <c r="J11" s="71" t="s">
        <v>362</v>
      </c>
      <c r="K11" s="38"/>
      <c r="L11" s="39"/>
    </row>
    <row r="12" spans="1:12" ht="16.149999999999999" customHeight="1" x14ac:dyDescent="0.25">
      <c r="A12" s="124">
        <v>3</v>
      </c>
      <c r="B12" s="126" t="s">
        <v>209</v>
      </c>
      <c r="C12" s="76" t="s">
        <v>238</v>
      </c>
      <c r="D12" s="75"/>
      <c r="E12" s="291"/>
      <c r="F12" s="292"/>
      <c r="G12" s="78"/>
      <c r="H12" s="49" t="str">
        <f>'Trang bìa BC'!$C$7</f>
        <v>AB12</v>
      </c>
      <c r="I12" s="71" t="s">
        <v>317</v>
      </c>
      <c r="J12" s="71" t="s">
        <v>363</v>
      </c>
      <c r="K12" s="38"/>
      <c r="L12" s="39"/>
    </row>
    <row r="13" spans="1:12" ht="16.149999999999999" customHeight="1" x14ac:dyDescent="0.25">
      <c r="A13" s="124">
        <v>4</v>
      </c>
      <c r="B13" s="126" t="s">
        <v>270</v>
      </c>
      <c r="C13" s="76" t="s">
        <v>238</v>
      </c>
      <c r="D13" s="75"/>
      <c r="E13" s="291"/>
      <c r="F13" s="292"/>
      <c r="G13" s="78"/>
      <c r="H13" s="49" t="str">
        <f>'Trang bìa BC'!$C$7</f>
        <v>AB12</v>
      </c>
      <c r="I13" s="71" t="s">
        <v>317</v>
      </c>
      <c r="J13" s="71" t="s">
        <v>364</v>
      </c>
      <c r="K13" s="38"/>
      <c r="L13" s="39"/>
    </row>
    <row r="14" spans="1:12" ht="16.149999999999999" customHeight="1" x14ac:dyDescent="0.25">
      <c r="A14" s="124">
        <v>5</v>
      </c>
      <c r="B14" s="126" t="s">
        <v>234</v>
      </c>
      <c r="C14" s="76" t="s">
        <v>313</v>
      </c>
      <c r="D14" s="75"/>
      <c r="E14" s="291"/>
      <c r="F14" s="292"/>
      <c r="G14" s="78"/>
      <c r="H14" s="49" t="str">
        <f>'Trang bìa BC'!$C$7</f>
        <v>AB12</v>
      </c>
      <c r="I14" s="71" t="s">
        <v>317</v>
      </c>
      <c r="J14" s="71" t="s">
        <v>365</v>
      </c>
      <c r="K14" s="38"/>
      <c r="L14" s="39"/>
    </row>
    <row r="15" spans="1:12" ht="16.149999999999999" customHeight="1" x14ac:dyDescent="0.25">
      <c r="A15" s="124">
        <v>6</v>
      </c>
      <c r="B15" s="126" t="s">
        <v>235</v>
      </c>
      <c r="C15" s="76" t="s">
        <v>238</v>
      </c>
      <c r="D15" s="75"/>
      <c r="E15" s="291"/>
      <c r="F15" s="292"/>
      <c r="G15" s="78"/>
      <c r="H15" s="49" t="str">
        <f>'Trang bìa BC'!$C$7</f>
        <v>AB12</v>
      </c>
      <c r="I15" s="71" t="s">
        <v>317</v>
      </c>
      <c r="J15" s="71" t="s">
        <v>366</v>
      </c>
      <c r="K15" s="38"/>
      <c r="L15" s="39"/>
    </row>
    <row r="16" spans="1:12" ht="16.149999999999999" customHeight="1" x14ac:dyDescent="0.25">
      <c r="A16" s="124">
        <v>7</v>
      </c>
      <c r="B16" s="126" t="s">
        <v>236</v>
      </c>
      <c r="C16" s="76" t="s">
        <v>238</v>
      </c>
      <c r="D16" s="75"/>
      <c r="E16" s="291"/>
      <c r="F16" s="292"/>
      <c r="G16" s="78"/>
      <c r="H16" s="49" t="str">
        <f>'Trang bìa BC'!$C$7</f>
        <v>AB12</v>
      </c>
      <c r="I16" s="71" t="s">
        <v>317</v>
      </c>
      <c r="J16" s="71" t="s">
        <v>367</v>
      </c>
      <c r="K16" s="38"/>
      <c r="L16" s="39"/>
    </row>
    <row r="17" spans="1:12" ht="12.75" customHeight="1" x14ac:dyDescent="0.2">
      <c r="C17" s="63"/>
    </row>
    <row r="18" spans="1:12" s="14" customFormat="1" ht="15" customHeight="1" x14ac:dyDescent="0.2">
      <c r="A18" s="237" t="s">
        <v>298</v>
      </c>
      <c r="B18" s="13"/>
      <c r="C18" s="22"/>
      <c r="D18" s="236"/>
      <c r="E18" s="22"/>
      <c r="F18" s="22"/>
      <c r="G18" s="29"/>
      <c r="H18" s="49"/>
      <c r="I18" s="49"/>
      <c r="J18" s="49"/>
      <c r="K18" s="28"/>
    </row>
    <row r="19" spans="1:12" s="14" customFormat="1" ht="15" customHeight="1" x14ac:dyDescent="0.2">
      <c r="A19" s="295"/>
      <c r="B19" s="293" t="s">
        <v>242</v>
      </c>
      <c r="C19" s="283" t="s">
        <v>241</v>
      </c>
      <c r="D19" s="283" t="s">
        <v>244</v>
      </c>
      <c r="E19" s="286"/>
      <c r="F19" s="285"/>
      <c r="G19" s="283" t="s">
        <v>169</v>
      </c>
      <c r="H19" s="49"/>
      <c r="I19" s="49"/>
      <c r="J19" s="49"/>
      <c r="K19" s="28"/>
    </row>
    <row r="20" spans="1:12" s="14" customFormat="1" ht="16.149999999999999" customHeight="1" x14ac:dyDescent="0.2">
      <c r="A20" s="296"/>
      <c r="B20" s="294"/>
      <c r="C20" s="286"/>
      <c r="D20" s="103">
        <f ca="1">YEAR(TODAY())-2</f>
        <v>2021</v>
      </c>
      <c r="E20" s="103">
        <f ca="1">YEAR(TODAY())-1</f>
        <v>2022</v>
      </c>
      <c r="F20" s="103" t="s">
        <v>260</v>
      </c>
      <c r="G20" s="286"/>
      <c r="H20" s="49"/>
      <c r="I20" s="49"/>
      <c r="J20" s="49"/>
      <c r="K20" s="23"/>
      <c r="L20" s="23"/>
    </row>
    <row r="21" spans="1:12" ht="18.75" customHeight="1" x14ac:dyDescent="0.2">
      <c r="A21" s="124">
        <v>1</v>
      </c>
      <c r="B21" s="79" t="s">
        <v>150</v>
      </c>
      <c r="C21" s="80">
        <v>0.8</v>
      </c>
      <c r="D21" s="81">
        <v>0.74</v>
      </c>
      <c r="E21" s="80">
        <f>'Tiêu chuẩn 2'!D14</f>
        <v>0.77013422818791943</v>
      </c>
      <c r="F21" s="77" t="s">
        <v>245</v>
      </c>
      <c r="G21" s="78"/>
      <c r="H21" s="49" t="str">
        <f>'Trang bìa BC'!$C$7</f>
        <v>AB12</v>
      </c>
      <c r="I21" s="71" t="s">
        <v>316</v>
      </c>
      <c r="J21" s="71" t="s">
        <v>350</v>
      </c>
      <c r="K21" s="56"/>
      <c r="L21" s="14"/>
    </row>
    <row r="22" spans="1:12" ht="18.75" customHeight="1" x14ac:dyDescent="0.2">
      <c r="A22" s="124">
        <v>2</v>
      </c>
      <c r="B22" s="79" t="s">
        <v>273</v>
      </c>
      <c r="C22" s="82">
        <v>1</v>
      </c>
      <c r="D22" s="83">
        <v>0.6</v>
      </c>
      <c r="E22" s="84">
        <f>'Tiêu chuẩn 6'!D13</f>
        <v>0.88087248322147649</v>
      </c>
      <c r="F22" s="77" t="s">
        <v>245</v>
      </c>
      <c r="G22" s="78"/>
      <c r="H22" s="49" t="str">
        <f>'Trang bìa BC'!$C$7</f>
        <v>AB12</v>
      </c>
      <c r="I22" s="71" t="s">
        <v>316</v>
      </c>
      <c r="J22" s="71" t="s">
        <v>351</v>
      </c>
      <c r="K22" s="56"/>
      <c r="L22" s="14"/>
    </row>
    <row r="23" spans="1:12" ht="18" customHeight="1" x14ac:dyDescent="0.2">
      <c r="A23" s="124">
        <v>3</v>
      </c>
      <c r="B23" s="79" t="s">
        <v>272</v>
      </c>
      <c r="C23" s="80">
        <v>0.99</v>
      </c>
      <c r="D23" s="81">
        <v>1.01</v>
      </c>
      <c r="E23" s="80">
        <f>'Tiêu chuẩn 5'!D50</f>
        <v>0.94444444444444442</v>
      </c>
      <c r="F23" s="77" t="s">
        <v>245</v>
      </c>
      <c r="G23" s="78"/>
      <c r="H23" s="49" t="str">
        <f>'Trang bìa BC'!$C$7</f>
        <v>AB12</v>
      </c>
      <c r="I23" s="71" t="s">
        <v>316</v>
      </c>
      <c r="J23" s="71" t="s">
        <v>352</v>
      </c>
      <c r="K23" s="56"/>
      <c r="L23" s="14"/>
    </row>
    <row r="24" spans="1:12" ht="16.149999999999999" customHeight="1" x14ac:dyDescent="0.2">
      <c r="A24" s="124">
        <v>4</v>
      </c>
      <c r="B24" s="74" t="s">
        <v>314</v>
      </c>
      <c r="C24" s="80"/>
      <c r="D24" s="81"/>
      <c r="E24" s="80"/>
      <c r="F24" s="77"/>
      <c r="G24" s="78"/>
      <c r="H24" s="49" t="str">
        <f>'Trang bìa BC'!$C$7</f>
        <v>AB12</v>
      </c>
      <c r="I24" s="71" t="s">
        <v>316</v>
      </c>
      <c r="J24" s="71" t="s">
        <v>353</v>
      </c>
      <c r="K24" s="56"/>
      <c r="L24" s="14"/>
    </row>
    <row r="25" spans="1:12" ht="24.75" customHeight="1" x14ac:dyDescent="0.2">
      <c r="A25" s="124">
        <v>5</v>
      </c>
      <c r="B25" s="79" t="s">
        <v>554</v>
      </c>
      <c r="C25" s="76"/>
      <c r="D25" s="77"/>
      <c r="E25" s="80"/>
      <c r="F25" s="77"/>
      <c r="G25" s="78"/>
      <c r="H25" s="49" t="str">
        <f>'Trang bìa BC'!$C$7</f>
        <v>AB12</v>
      </c>
      <c r="I25" s="71" t="s">
        <v>316</v>
      </c>
      <c r="J25" s="71" t="s">
        <v>354</v>
      </c>
      <c r="K25" s="56"/>
      <c r="L25" s="14"/>
    </row>
    <row r="26" spans="1:12" ht="16.149999999999999" customHeight="1" x14ac:dyDescent="0.2">
      <c r="A26" s="124">
        <v>6</v>
      </c>
      <c r="B26" s="74"/>
      <c r="C26" s="76"/>
      <c r="D26" s="77"/>
      <c r="E26" s="84"/>
      <c r="F26" s="77"/>
      <c r="G26" s="78"/>
      <c r="H26" s="49" t="str">
        <f>'Trang bìa BC'!$C$7</f>
        <v>AB12</v>
      </c>
      <c r="I26" s="71" t="s">
        <v>316</v>
      </c>
      <c r="J26" s="71" t="s">
        <v>355</v>
      </c>
      <c r="K26" s="56"/>
      <c r="L26" s="14"/>
    </row>
    <row r="27" spans="1:12" ht="16.149999999999999" customHeight="1" x14ac:dyDescent="0.2">
      <c r="A27" s="124">
        <v>7</v>
      </c>
      <c r="B27" s="74"/>
      <c r="C27" s="76"/>
      <c r="D27" s="77"/>
      <c r="E27" s="84"/>
      <c r="F27" s="77"/>
      <c r="G27" s="78"/>
      <c r="H27" s="49" t="str">
        <f>'Trang bìa BC'!$C$7</f>
        <v>AB12</v>
      </c>
      <c r="I27" s="71" t="s">
        <v>316</v>
      </c>
      <c r="J27" s="71" t="s">
        <v>356</v>
      </c>
      <c r="K27" s="56"/>
      <c r="L27" s="14"/>
    </row>
    <row r="28" spans="1:12" ht="16.149999999999999" customHeight="1" x14ac:dyDescent="0.2">
      <c r="A28" s="124">
        <v>8</v>
      </c>
      <c r="B28" s="74"/>
      <c r="C28" s="76"/>
      <c r="D28" s="77"/>
      <c r="E28" s="84"/>
      <c r="F28" s="77"/>
      <c r="G28" s="78"/>
      <c r="H28" s="49" t="str">
        <f>'Trang bìa BC'!$C$7</f>
        <v>AB12</v>
      </c>
      <c r="I28" s="71" t="s">
        <v>316</v>
      </c>
      <c r="J28" s="71" t="s">
        <v>357</v>
      </c>
      <c r="K28" s="56"/>
      <c r="L28" s="14"/>
    </row>
    <row r="29" spans="1:12" ht="16.149999999999999" customHeight="1" x14ac:dyDescent="0.2">
      <c r="A29" s="124">
        <v>9</v>
      </c>
      <c r="B29" s="74"/>
      <c r="C29" s="76"/>
      <c r="D29" s="76"/>
      <c r="E29" s="84"/>
      <c r="F29" s="77"/>
      <c r="G29" s="78"/>
      <c r="H29" s="49" t="str">
        <f>'Trang bìa BC'!$C$7</f>
        <v>AB12</v>
      </c>
      <c r="I29" s="71" t="s">
        <v>316</v>
      </c>
      <c r="J29" s="71" t="s">
        <v>358</v>
      </c>
      <c r="K29" s="56"/>
      <c r="L29" s="14"/>
    </row>
    <row r="30" spans="1:12" ht="16.149999999999999" customHeight="1" x14ac:dyDescent="0.2">
      <c r="A30" s="124">
        <v>10</v>
      </c>
      <c r="B30" s="79"/>
      <c r="C30" s="76"/>
      <c r="D30" s="76"/>
      <c r="E30" s="84"/>
      <c r="F30" s="77"/>
      <c r="G30" s="78"/>
      <c r="H30" s="49" t="str">
        <f>'Trang bìa BC'!$C$7</f>
        <v>AB12</v>
      </c>
      <c r="I30" s="71" t="s">
        <v>316</v>
      </c>
      <c r="J30" s="71" t="s">
        <v>328</v>
      </c>
      <c r="K30" s="56"/>
      <c r="L30" s="14"/>
    </row>
    <row r="31" spans="1:12" ht="16.149999999999999" customHeight="1" x14ac:dyDescent="0.2">
      <c r="A31" s="124">
        <v>11</v>
      </c>
      <c r="B31" s="79"/>
      <c r="C31" s="76"/>
      <c r="D31" s="77"/>
      <c r="E31" s="84"/>
      <c r="F31" s="77"/>
      <c r="G31" s="78"/>
      <c r="H31" s="49" t="str">
        <f>'Trang bìa BC'!$C$7</f>
        <v>AB12</v>
      </c>
      <c r="I31" s="71" t="s">
        <v>316</v>
      </c>
      <c r="J31" s="71" t="s">
        <v>329</v>
      </c>
      <c r="K31" s="56"/>
      <c r="L31" s="14"/>
    </row>
    <row r="32" spans="1:12" ht="16.149999999999999" customHeight="1" x14ac:dyDescent="0.2">
      <c r="A32" s="124">
        <v>12</v>
      </c>
      <c r="B32" s="74"/>
      <c r="C32" s="76"/>
      <c r="D32" s="77"/>
      <c r="E32" s="84"/>
      <c r="F32" s="77"/>
      <c r="G32" s="78"/>
      <c r="H32" s="49" t="str">
        <f>'Trang bìa BC'!$C$7</f>
        <v>AB12</v>
      </c>
      <c r="I32" s="71" t="s">
        <v>316</v>
      </c>
      <c r="J32" s="71" t="s">
        <v>330</v>
      </c>
      <c r="K32" s="56"/>
      <c r="L32" s="14"/>
    </row>
    <row r="33" spans="1:12" ht="16.149999999999999" customHeight="1" x14ac:dyDescent="0.2">
      <c r="A33" s="124">
        <v>13</v>
      </c>
      <c r="B33" s="74"/>
      <c r="C33" s="76"/>
      <c r="D33" s="77"/>
      <c r="E33" s="84"/>
      <c r="F33" s="77"/>
      <c r="G33" s="78"/>
      <c r="H33" s="49" t="str">
        <f>'Trang bìa BC'!$C$7</f>
        <v>AB12</v>
      </c>
      <c r="I33" s="71" t="s">
        <v>316</v>
      </c>
      <c r="J33" s="71" t="s">
        <v>331</v>
      </c>
      <c r="K33" s="56"/>
      <c r="L33" s="14"/>
    </row>
    <row r="34" spans="1:12" ht="16.149999999999999" customHeight="1" x14ac:dyDescent="0.2">
      <c r="A34" s="124">
        <v>14</v>
      </c>
      <c r="B34" s="74"/>
      <c r="C34" s="76"/>
      <c r="D34" s="77"/>
      <c r="E34" s="84"/>
      <c r="F34" s="77"/>
      <c r="G34" s="78"/>
      <c r="H34" s="49" t="str">
        <f>'Trang bìa BC'!$C$7</f>
        <v>AB12</v>
      </c>
      <c r="I34" s="71" t="s">
        <v>316</v>
      </c>
      <c r="J34" s="71" t="s">
        <v>332</v>
      </c>
      <c r="K34" s="56"/>
      <c r="L34" s="14"/>
    </row>
    <row r="35" spans="1:12" ht="16.149999999999999" customHeight="1" x14ac:dyDescent="0.2">
      <c r="A35" s="124">
        <v>15</v>
      </c>
      <c r="B35" s="74"/>
      <c r="C35" s="76"/>
      <c r="D35" s="77"/>
      <c r="E35" s="84"/>
      <c r="F35" s="77"/>
      <c r="G35" s="78"/>
      <c r="H35" s="49" t="str">
        <f>'Trang bìa BC'!$C$7</f>
        <v>AB12</v>
      </c>
      <c r="I35" s="71" t="s">
        <v>316</v>
      </c>
      <c r="J35" s="71" t="s">
        <v>333</v>
      </c>
      <c r="K35" s="56"/>
      <c r="L35" s="14"/>
    </row>
    <row r="36" spans="1:12" ht="16.149999999999999" customHeight="1" x14ac:dyDescent="0.2">
      <c r="A36" s="124">
        <v>16</v>
      </c>
      <c r="B36" s="74"/>
      <c r="C36" s="76"/>
      <c r="D36" s="77"/>
      <c r="E36" s="84"/>
      <c r="F36" s="77"/>
      <c r="G36" s="78"/>
      <c r="H36" s="49" t="str">
        <f>'Trang bìa BC'!$C$7</f>
        <v>AB12</v>
      </c>
      <c r="I36" s="71" t="s">
        <v>316</v>
      </c>
      <c r="J36" s="71" t="s">
        <v>334</v>
      </c>
      <c r="K36" s="56"/>
      <c r="L36" s="14"/>
    </row>
    <row r="37" spans="1:12" ht="16.149999999999999" customHeight="1" x14ac:dyDescent="0.2">
      <c r="A37" s="124">
        <v>17</v>
      </c>
      <c r="B37" s="74"/>
      <c r="C37" s="76"/>
      <c r="D37" s="77"/>
      <c r="E37" s="84"/>
      <c r="F37" s="77"/>
      <c r="G37" s="78"/>
      <c r="H37" s="49" t="str">
        <f>'Trang bìa BC'!$C$7</f>
        <v>AB12</v>
      </c>
      <c r="I37" s="71" t="s">
        <v>316</v>
      </c>
      <c r="J37" s="71" t="s">
        <v>335</v>
      </c>
      <c r="K37" s="56"/>
      <c r="L37" s="14"/>
    </row>
    <row r="38" spans="1:12" ht="16.149999999999999" customHeight="1" x14ac:dyDescent="0.2">
      <c r="A38" s="124">
        <v>18</v>
      </c>
      <c r="B38" s="74"/>
      <c r="C38" s="76"/>
      <c r="D38" s="77"/>
      <c r="E38" s="84"/>
      <c r="F38" s="77"/>
      <c r="G38" s="78"/>
      <c r="H38" s="49" t="str">
        <f>'Trang bìa BC'!$C$7</f>
        <v>AB12</v>
      </c>
      <c r="I38" s="71" t="s">
        <v>316</v>
      </c>
      <c r="J38" s="71" t="s">
        <v>336</v>
      </c>
      <c r="K38" s="56"/>
      <c r="L38" s="14"/>
    </row>
    <row r="39" spans="1:12" ht="16.149999999999999" customHeight="1" x14ac:dyDescent="0.2">
      <c r="A39" s="124">
        <v>19</v>
      </c>
      <c r="B39" s="74"/>
      <c r="C39" s="76"/>
      <c r="D39" s="77"/>
      <c r="E39" s="84"/>
      <c r="F39" s="77"/>
      <c r="G39" s="78"/>
      <c r="H39" s="49" t="str">
        <f>'Trang bìa BC'!$C$7</f>
        <v>AB12</v>
      </c>
      <c r="I39" s="71" t="s">
        <v>316</v>
      </c>
      <c r="J39" s="71" t="s">
        <v>337</v>
      </c>
      <c r="K39" s="56"/>
      <c r="L39" s="14"/>
    </row>
    <row r="40" spans="1:12" ht="16.149999999999999" customHeight="1" x14ac:dyDescent="0.2">
      <c r="A40" s="124">
        <v>20</v>
      </c>
      <c r="B40" s="74"/>
      <c r="C40" s="76"/>
      <c r="D40" s="77"/>
      <c r="E40" s="84"/>
      <c r="F40" s="77"/>
      <c r="G40" s="78"/>
      <c r="H40" s="49" t="str">
        <f>'Trang bìa BC'!$C$7</f>
        <v>AB12</v>
      </c>
      <c r="I40" s="71" t="s">
        <v>316</v>
      </c>
      <c r="J40" s="71" t="s">
        <v>338</v>
      </c>
      <c r="K40" s="56"/>
      <c r="L40" s="14"/>
    </row>
    <row r="41" spans="1:12" ht="16.149999999999999" customHeight="1" x14ac:dyDescent="0.2">
      <c r="A41" s="124">
        <v>21</v>
      </c>
      <c r="B41" s="74"/>
      <c r="C41" s="76"/>
      <c r="D41" s="77"/>
      <c r="E41" s="84"/>
      <c r="F41" s="77"/>
      <c r="G41" s="78"/>
      <c r="H41" s="49" t="str">
        <f>'Trang bìa BC'!$C$7</f>
        <v>AB12</v>
      </c>
      <c r="I41" s="71" t="s">
        <v>316</v>
      </c>
      <c r="J41" s="71" t="s">
        <v>339</v>
      </c>
      <c r="K41" s="56"/>
      <c r="L41" s="14"/>
    </row>
    <row r="42" spans="1:12" ht="16.149999999999999" customHeight="1" x14ac:dyDescent="0.2">
      <c r="A42" s="124">
        <v>22</v>
      </c>
      <c r="B42" s="74"/>
      <c r="C42" s="76"/>
      <c r="D42" s="77"/>
      <c r="E42" s="84"/>
      <c r="F42" s="77"/>
      <c r="G42" s="78"/>
      <c r="H42" s="49" t="str">
        <f>'Trang bìa BC'!$C$7</f>
        <v>AB12</v>
      </c>
      <c r="I42" s="71" t="s">
        <v>316</v>
      </c>
      <c r="J42" s="71" t="s">
        <v>340</v>
      </c>
      <c r="K42" s="56"/>
      <c r="L42" s="14"/>
    </row>
    <row r="43" spans="1:12" ht="16.149999999999999" customHeight="1" x14ac:dyDescent="0.2">
      <c r="A43" s="124">
        <v>23</v>
      </c>
      <c r="B43" s="74"/>
      <c r="C43" s="76"/>
      <c r="D43" s="77"/>
      <c r="E43" s="84"/>
      <c r="F43" s="77"/>
      <c r="G43" s="78"/>
      <c r="H43" s="49" t="str">
        <f>'Trang bìa BC'!$C$7</f>
        <v>AB12</v>
      </c>
      <c r="I43" s="71" t="s">
        <v>316</v>
      </c>
      <c r="J43" s="71" t="s">
        <v>341</v>
      </c>
      <c r="K43" s="56"/>
      <c r="L43" s="14"/>
    </row>
    <row r="44" spans="1:12" ht="16.149999999999999" customHeight="1" x14ac:dyDescent="0.2">
      <c r="A44" s="124">
        <v>24</v>
      </c>
      <c r="B44" s="74"/>
      <c r="C44" s="76"/>
      <c r="D44" s="77"/>
      <c r="E44" s="75"/>
      <c r="F44" s="77"/>
      <c r="G44" s="78"/>
      <c r="H44" s="49" t="str">
        <f>'Trang bìa BC'!$C$7</f>
        <v>AB12</v>
      </c>
      <c r="I44" s="71" t="s">
        <v>316</v>
      </c>
      <c r="J44" s="71" t="s">
        <v>342</v>
      </c>
      <c r="K44" s="56"/>
      <c r="L44" s="14"/>
    </row>
    <row r="45" spans="1:12" ht="16.149999999999999" customHeight="1" x14ac:dyDescent="0.2">
      <c r="A45" s="124">
        <v>25</v>
      </c>
      <c r="B45" s="74"/>
      <c r="C45" s="76"/>
      <c r="D45" s="77"/>
      <c r="E45" s="75"/>
      <c r="F45" s="77"/>
      <c r="G45" s="78"/>
      <c r="H45" s="49" t="str">
        <f>'Trang bìa BC'!$C$7</f>
        <v>AB12</v>
      </c>
      <c r="I45" s="71" t="s">
        <v>316</v>
      </c>
      <c r="J45" s="71" t="s">
        <v>343</v>
      </c>
      <c r="K45" s="56"/>
      <c r="L45" s="14"/>
    </row>
    <row r="46" spans="1:12" ht="16.149999999999999" customHeight="1" x14ac:dyDescent="0.2">
      <c r="A46" s="124">
        <v>26</v>
      </c>
      <c r="B46" s="74"/>
      <c r="C46" s="76"/>
      <c r="D46" s="77"/>
      <c r="E46" s="75"/>
      <c r="F46" s="77"/>
      <c r="G46" s="78"/>
      <c r="H46" s="49" t="str">
        <f>'Trang bìa BC'!$C$7</f>
        <v>AB12</v>
      </c>
      <c r="I46" s="71" t="s">
        <v>316</v>
      </c>
      <c r="J46" s="71" t="s">
        <v>344</v>
      </c>
    </row>
    <row r="47" spans="1:12" ht="16.149999999999999" customHeight="1" x14ac:dyDescent="0.2">
      <c r="A47" s="124">
        <v>27</v>
      </c>
      <c r="B47" s="74"/>
      <c r="C47" s="76"/>
      <c r="D47" s="77"/>
      <c r="E47" s="75"/>
      <c r="F47" s="77"/>
      <c r="G47" s="78"/>
      <c r="H47" s="49" t="str">
        <f>'Trang bìa BC'!$C$7</f>
        <v>AB12</v>
      </c>
      <c r="I47" s="71" t="s">
        <v>316</v>
      </c>
      <c r="J47" s="71" t="s">
        <v>345</v>
      </c>
    </row>
    <row r="48" spans="1:12" ht="16.149999999999999" customHeight="1" x14ac:dyDescent="0.2">
      <c r="A48" s="124">
        <v>28</v>
      </c>
      <c r="B48" s="74"/>
      <c r="C48" s="76"/>
      <c r="D48" s="77"/>
      <c r="E48" s="75"/>
      <c r="F48" s="77"/>
      <c r="G48" s="78"/>
      <c r="H48" s="49" t="str">
        <f>'Trang bìa BC'!$C$7</f>
        <v>AB12</v>
      </c>
      <c r="I48" s="71" t="s">
        <v>316</v>
      </c>
      <c r="J48" s="71" t="s">
        <v>346</v>
      </c>
    </row>
    <row r="49" spans="1:12" ht="16.149999999999999" customHeight="1" x14ac:dyDescent="0.2">
      <c r="A49" s="124">
        <v>29</v>
      </c>
      <c r="B49" s="74"/>
      <c r="C49" s="76"/>
      <c r="D49" s="77"/>
      <c r="E49" s="75"/>
      <c r="F49" s="77"/>
      <c r="G49" s="78"/>
      <c r="H49" s="49" t="str">
        <f>'Trang bìa BC'!$C$7</f>
        <v>AB12</v>
      </c>
      <c r="I49" s="71" t="s">
        <v>316</v>
      </c>
      <c r="J49" s="71" t="s">
        <v>347</v>
      </c>
    </row>
    <row r="50" spans="1:12" ht="10.5" customHeight="1" x14ac:dyDescent="0.2"/>
    <row r="51" spans="1:12" ht="16.149999999999999" customHeight="1" x14ac:dyDescent="0.2">
      <c r="A51" s="26" t="s">
        <v>264</v>
      </c>
      <c r="B51" s="13"/>
      <c r="C51" s="22"/>
      <c r="D51" s="22"/>
      <c r="E51" s="22"/>
      <c r="F51" s="22"/>
      <c r="G51" s="29"/>
    </row>
    <row r="52" spans="1:12" s="14" customFormat="1" ht="15" customHeight="1" x14ac:dyDescent="0.2">
      <c r="A52" s="280"/>
      <c r="B52" s="293" t="s">
        <v>246</v>
      </c>
      <c r="C52" s="283" t="s">
        <v>262</v>
      </c>
      <c r="D52" s="285"/>
      <c r="E52" s="284" t="s">
        <v>263</v>
      </c>
      <c r="F52" s="297"/>
      <c r="G52" s="283" t="s">
        <v>169</v>
      </c>
      <c r="H52" s="49"/>
      <c r="I52" s="49"/>
      <c r="J52" s="49"/>
      <c r="K52" s="28"/>
    </row>
    <row r="53" spans="1:12" s="14" customFormat="1" ht="16.149999999999999" customHeight="1" x14ac:dyDescent="0.2">
      <c r="A53" s="280"/>
      <c r="B53" s="293"/>
      <c r="C53" s="283"/>
      <c r="D53" s="285"/>
      <c r="E53" s="285"/>
      <c r="F53" s="285"/>
      <c r="G53" s="283"/>
      <c r="H53" s="49"/>
      <c r="I53" s="49"/>
      <c r="J53" s="49"/>
      <c r="K53" s="23"/>
      <c r="L53" s="23"/>
    </row>
    <row r="54" spans="1:12" ht="16.149999999999999" customHeight="1" x14ac:dyDescent="0.2">
      <c r="A54" s="121">
        <v>1</v>
      </c>
      <c r="B54" s="122" t="s">
        <v>255</v>
      </c>
      <c r="C54" s="292" t="s">
        <v>261</v>
      </c>
      <c r="D54" s="292"/>
      <c r="E54" s="298" t="s">
        <v>261</v>
      </c>
      <c r="F54" s="299"/>
      <c r="G54" s="85"/>
      <c r="H54" s="49" t="str">
        <f>'Trang bìa BC'!$C$7</f>
        <v>AB12</v>
      </c>
      <c r="I54" s="71" t="s">
        <v>318</v>
      </c>
      <c r="J54" s="71" t="s">
        <v>368</v>
      </c>
      <c r="K54" s="56"/>
      <c r="L54" s="14"/>
    </row>
    <row r="55" spans="1:12" ht="16.149999999999999" customHeight="1" x14ac:dyDescent="0.2">
      <c r="A55" s="121">
        <v>2</v>
      </c>
      <c r="B55" s="122" t="s">
        <v>47</v>
      </c>
      <c r="C55" s="292" t="s">
        <v>261</v>
      </c>
      <c r="D55" s="292"/>
      <c r="E55" s="300" t="s">
        <v>261</v>
      </c>
      <c r="F55" s="299"/>
      <c r="G55" s="85"/>
      <c r="H55" s="49" t="str">
        <f>'Trang bìa BC'!$C$7</f>
        <v>AB12</v>
      </c>
      <c r="I55" s="71" t="s">
        <v>318</v>
      </c>
      <c r="J55" s="71" t="s">
        <v>369</v>
      </c>
      <c r="K55" s="56"/>
      <c r="L55" s="14"/>
    </row>
    <row r="56" spans="1:12" ht="16.149999999999999" customHeight="1" x14ac:dyDescent="0.2">
      <c r="A56" s="121">
        <v>3</v>
      </c>
      <c r="B56" s="122" t="s">
        <v>247</v>
      </c>
      <c r="C56" s="292" t="s">
        <v>261</v>
      </c>
      <c r="D56" s="292"/>
      <c r="E56" s="300" t="s">
        <v>261</v>
      </c>
      <c r="F56" s="299"/>
      <c r="G56" s="85"/>
      <c r="H56" s="49" t="str">
        <f>'Trang bìa BC'!$C$7</f>
        <v>AB12</v>
      </c>
      <c r="I56" s="71" t="s">
        <v>318</v>
      </c>
      <c r="J56" s="71" t="s">
        <v>370</v>
      </c>
      <c r="K56" s="56"/>
      <c r="L56" s="14"/>
    </row>
    <row r="57" spans="1:12" ht="16.149999999999999" customHeight="1" x14ac:dyDescent="0.2">
      <c r="A57" s="121">
        <v>4</v>
      </c>
      <c r="B57" s="123" t="s">
        <v>256</v>
      </c>
      <c r="C57" s="292" t="s">
        <v>261</v>
      </c>
      <c r="D57" s="292"/>
      <c r="E57" s="300" t="s">
        <v>261</v>
      </c>
      <c r="F57" s="299"/>
      <c r="G57" s="85"/>
      <c r="H57" s="49" t="str">
        <f>'Trang bìa BC'!$C$7</f>
        <v>AB12</v>
      </c>
      <c r="I57" s="71" t="s">
        <v>318</v>
      </c>
      <c r="J57" s="71" t="s">
        <v>371</v>
      </c>
      <c r="K57" s="56"/>
      <c r="L57" s="14"/>
    </row>
    <row r="58" spans="1:12" ht="16.149999999999999" customHeight="1" x14ac:dyDescent="0.2">
      <c r="A58" s="121">
        <v>5</v>
      </c>
      <c r="B58" s="123" t="s">
        <v>253</v>
      </c>
      <c r="C58" s="292" t="s">
        <v>261</v>
      </c>
      <c r="D58" s="292"/>
      <c r="E58" s="300" t="s">
        <v>261</v>
      </c>
      <c r="F58" s="299"/>
      <c r="G58" s="85"/>
      <c r="H58" s="49" t="str">
        <f>'Trang bìa BC'!$C$7</f>
        <v>AB12</v>
      </c>
      <c r="I58" s="71" t="s">
        <v>318</v>
      </c>
      <c r="J58" s="71" t="s">
        <v>372</v>
      </c>
      <c r="K58" s="56"/>
      <c r="L58" s="14"/>
    </row>
    <row r="59" spans="1:12" ht="16.149999999999999" customHeight="1" x14ac:dyDescent="0.2">
      <c r="A59" s="121">
        <v>6</v>
      </c>
      <c r="B59" s="123" t="s">
        <v>250</v>
      </c>
      <c r="C59" s="292" t="s">
        <v>261</v>
      </c>
      <c r="D59" s="292"/>
      <c r="E59" s="300" t="s">
        <v>261</v>
      </c>
      <c r="F59" s="299"/>
      <c r="G59" s="85"/>
      <c r="H59" s="49" t="str">
        <f>'Trang bìa BC'!$C$7</f>
        <v>AB12</v>
      </c>
      <c r="I59" s="71" t="s">
        <v>318</v>
      </c>
      <c r="J59" s="71" t="s">
        <v>373</v>
      </c>
      <c r="K59" s="56"/>
      <c r="L59" s="14"/>
    </row>
    <row r="60" spans="1:12" ht="16.149999999999999" customHeight="1" x14ac:dyDescent="0.2">
      <c r="A60" s="121">
        <v>7</v>
      </c>
      <c r="B60" s="123" t="s">
        <v>248</v>
      </c>
      <c r="C60" s="292" t="s">
        <v>261</v>
      </c>
      <c r="D60" s="292"/>
      <c r="E60" s="300" t="s">
        <v>261</v>
      </c>
      <c r="F60" s="299"/>
      <c r="G60" s="85"/>
      <c r="H60" s="49" t="str">
        <f>'Trang bìa BC'!$C$7</f>
        <v>AB12</v>
      </c>
      <c r="I60" s="71" t="s">
        <v>318</v>
      </c>
      <c r="J60" s="71" t="s">
        <v>374</v>
      </c>
      <c r="K60" s="56"/>
      <c r="L60" s="14"/>
    </row>
    <row r="61" spans="1:12" ht="16.149999999999999" customHeight="1" x14ac:dyDescent="0.2">
      <c r="A61" s="121">
        <v>8</v>
      </c>
      <c r="B61" s="123" t="s">
        <v>249</v>
      </c>
      <c r="C61" s="292" t="s">
        <v>261</v>
      </c>
      <c r="D61" s="292"/>
      <c r="E61" s="300" t="s">
        <v>261</v>
      </c>
      <c r="F61" s="299"/>
      <c r="G61" s="85"/>
      <c r="H61" s="49" t="str">
        <f>'Trang bìa BC'!$C$7</f>
        <v>AB12</v>
      </c>
      <c r="I61" s="71" t="s">
        <v>318</v>
      </c>
      <c r="J61" s="71" t="s">
        <v>375</v>
      </c>
      <c r="K61" s="56"/>
      <c r="L61" s="14"/>
    </row>
    <row r="62" spans="1:12" ht="16.149999999999999" customHeight="1" x14ac:dyDescent="0.2">
      <c r="A62" s="121">
        <v>9</v>
      </c>
      <c r="B62" s="122" t="s">
        <v>251</v>
      </c>
      <c r="C62" s="292" t="s">
        <v>261</v>
      </c>
      <c r="D62" s="292"/>
      <c r="E62" s="300" t="s">
        <v>261</v>
      </c>
      <c r="F62" s="299"/>
      <c r="G62" s="85"/>
      <c r="H62" s="49" t="str">
        <f>'Trang bìa BC'!$C$7</f>
        <v>AB12</v>
      </c>
      <c r="I62" s="71" t="s">
        <v>318</v>
      </c>
      <c r="J62" s="71" t="s">
        <v>376</v>
      </c>
      <c r="K62" s="56"/>
      <c r="L62" s="14"/>
    </row>
    <row r="63" spans="1:12" ht="16.149999999999999" customHeight="1" x14ac:dyDescent="0.2">
      <c r="A63" s="121">
        <v>10</v>
      </c>
      <c r="B63" s="122" t="s">
        <v>257</v>
      </c>
      <c r="C63" s="292" t="s">
        <v>261</v>
      </c>
      <c r="D63" s="292"/>
      <c r="E63" s="300" t="s">
        <v>261</v>
      </c>
      <c r="F63" s="299"/>
      <c r="G63" s="85"/>
      <c r="H63" s="49" t="str">
        <f>'Trang bìa BC'!$C$7</f>
        <v>AB12</v>
      </c>
      <c r="I63" s="71" t="s">
        <v>318</v>
      </c>
      <c r="J63" s="71" t="s">
        <v>348</v>
      </c>
      <c r="K63" s="56"/>
      <c r="L63" s="14"/>
    </row>
    <row r="64" spans="1:12" ht="16.149999999999999" customHeight="1" x14ac:dyDescent="0.2">
      <c r="A64" s="121">
        <v>11</v>
      </c>
      <c r="B64" s="123" t="s">
        <v>259</v>
      </c>
      <c r="C64" s="292" t="s">
        <v>261</v>
      </c>
      <c r="D64" s="292"/>
      <c r="E64" s="300" t="s">
        <v>261</v>
      </c>
      <c r="F64" s="299"/>
      <c r="G64" s="85"/>
      <c r="H64" s="49" t="str">
        <f>'Trang bìa BC'!$C$7</f>
        <v>AB12</v>
      </c>
      <c r="I64" s="71" t="s">
        <v>318</v>
      </c>
      <c r="J64" s="71" t="s">
        <v>349</v>
      </c>
      <c r="K64" s="56"/>
      <c r="L64" s="14"/>
    </row>
    <row r="66" spans="1:10" s="19" customFormat="1" ht="18" customHeight="1" x14ac:dyDescent="0.2">
      <c r="A66" s="105"/>
      <c r="B66" s="101" t="s">
        <v>84</v>
      </c>
      <c r="C66" s="106"/>
      <c r="D66" s="102" t="s">
        <v>83</v>
      </c>
      <c r="E66" s="103"/>
      <c r="F66" s="284"/>
      <c r="G66" s="285"/>
      <c r="H66" s="69"/>
      <c r="I66" s="69"/>
      <c r="J66" s="69"/>
    </row>
    <row r="67" spans="1:10" s="19" customFormat="1" ht="16.149999999999999" customHeight="1" x14ac:dyDescent="0.2">
      <c r="A67" s="111">
        <v>1.1000000000000001</v>
      </c>
      <c r="B67" s="112" t="s">
        <v>225</v>
      </c>
      <c r="C67" s="113"/>
      <c r="D67" s="114">
        <f ca="1">IF(ISBLANK(D5),13,MAX((TODAY()-D5)/30,0))+IF(ISBLANK(D6),13,MAX((TODAY()-D6)/30,0))</f>
        <v>0</v>
      </c>
      <c r="E67" s="115"/>
      <c r="F67" s="282"/>
      <c r="G67" s="282"/>
      <c r="H67" s="49" t="str">
        <f>'Trang bìa BC'!$C$7</f>
        <v>AB12</v>
      </c>
      <c r="I67" s="71" t="s">
        <v>380</v>
      </c>
      <c r="J67" s="71" t="s">
        <v>384</v>
      </c>
    </row>
    <row r="68" spans="1:10" s="19" customFormat="1" ht="16.149999999999999" customHeight="1" x14ac:dyDescent="0.2">
      <c r="A68" s="111">
        <v>1.2</v>
      </c>
      <c r="B68" s="112" t="s">
        <v>274</v>
      </c>
      <c r="C68" s="116"/>
      <c r="D68" s="117">
        <f>COUNTIF(C10:C16,"Đã ban hành")/7</f>
        <v>0.7142857142857143</v>
      </c>
      <c r="E68" s="115"/>
      <c r="F68" s="282"/>
      <c r="G68" s="282"/>
      <c r="H68" s="49" t="str">
        <f>'Trang bìa BC'!$C$7</f>
        <v>AB12</v>
      </c>
      <c r="I68" s="71" t="s">
        <v>381</v>
      </c>
      <c r="J68" s="71" t="s">
        <v>385</v>
      </c>
    </row>
    <row r="69" spans="1:10" s="19" customFormat="1" ht="16.149999999999999" customHeight="1" x14ac:dyDescent="0.2">
      <c r="A69" s="111">
        <v>1.3</v>
      </c>
      <c r="B69" s="112" t="s">
        <v>243</v>
      </c>
      <c r="C69" s="118"/>
      <c r="D69" s="117">
        <f>COUNTIF(F21:F49,"Tốt hơn")/COUNTA(B21:B49)</f>
        <v>0.6</v>
      </c>
      <c r="E69" s="115"/>
      <c r="F69" s="282"/>
      <c r="G69" s="282"/>
      <c r="H69" s="49" t="str">
        <f>'Trang bìa BC'!$C$7</f>
        <v>AB12</v>
      </c>
      <c r="I69" s="71" t="s">
        <v>382</v>
      </c>
      <c r="J69" s="71" t="s">
        <v>386</v>
      </c>
    </row>
    <row r="70" spans="1:10" s="19" customFormat="1" ht="16.149999999999999" customHeight="1" x14ac:dyDescent="0.2">
      <c r="A70" s="280">
        <v>1.4</v>
      </c>
      <c r="B70" s="112" t="s">
        <v>226</v>
      </c>
      <c r="C70" s="118"/>
      <c r="D70" s="117">
        <f>COUNTIF(C54:C64,"Đầy đủ")/11</f>
        <v>1</v>
      </c>
      <c r="E70" s="115"/>
      <c r="F70" s="282"/>
      <c r="G70" s="282"/>
      <c r="H70" s="49" t="str">
        <f>'Trang bìa BC'!$C$7</f>
        <v>AB12</v>
      </c>
      <c r="I70" s="71" t="s">
        <v>383</v>
      </c>
      <c r="J70" s="71" t="s">
        <v>387</v>
      </c>
    </row>
    <row r="71" spans="1:10" s="19" customFormat="1" ht="30.75" customHeight="1" x14ac:dyDescent="0.2">
      <c r="A71" s="281"/>
      <c r="B71" s="119" t="s">
        <v>275</v>
      </c>
      <c r="C71" s="118"/>
      <c r="D71" s="120">
        <f>COUNTIF(E54:E64,"Đầy đủ")/11</f>
        <v>1</v>
      </c>
      <c r="E71" s="115"/>
      <c r="F71" s="282"/>
      <c r="G71" s="282"/>
      <c r="H71" s="49" t="str">
        <f>'Trang bìa BC'!$C$7</f>
        <v>AB12</v>
      </c>
      <c r="I71" s="71" t="s">
        <v>383</v>
      </c>
      <c r="J71" s="71" t="s">
        <v>388</v>
      </c>
    </row>
    <row r="72" spans="1:10" ht="16.149999999999999" customHeight="1" x14ac:dyDescent="0.2">
      <c r="H72" s="49"/>
    </row>
    <row r="76" spans="1:10" ht="16.149999999999999" customHeight="1" x14ac:dyDescent="0.2">
      <c r="F76" s="235"/>
    </row>
  </sheetData>
  <sheetProtection algorithmName="SHA-512" hashValue="0bW7waJDqHgY9UQf6rMuuuIGNFfY5vfYvU0aTuKS47034MFpibCxwhP5bcg6OeuukXphHlRGdCMRenxnmAGazw==" saltValue="jsfYOsNO4wN0CvUqamsOVQ==" spinCount="100000" sheet="1" objects="1" scenarios="1"/>
  <dataConsolidate/>
  <mergeCells count="53">
    <mergeCell ref="C64:D64"/>
    <mergeCell ref="E52:F53"/>
    <mergeCell ref="E54:F54"/>
    <mergeCell ref="E55:F55"/>
    <mergeCell ref="E56:F56"/>
    <mergeCell ref="E57:F57"/>
    <mergeCell ref="E58:F58"/>
    <mergeCell ref="E59:F59"/>
    <mergeCell ref="E60:F60"/>
    <mergeCell ref="E61:F61"/>
    <mergeCell ref="E62:F62"/>
    <mergeCell ref="E63:F63"/>
    <mergeCell ref="E64:F64"/>
    <mergeCell ref="C60:D60"/>
    <mergeCell ref="C61:D61"/>
    <mergeCell ref="C62:D62"/>
    <mergeCell ref="G52:G53"/>
    <mergeCell ref="B52:B53"/>
    <mergeCell ref="A52:A53"/>
    <mergeCell ref="C52:D53"/>
    <mergeCell ref="C59:D59"/>
    <mergeCell ref="C63:D63"/>
    <mergeCell ref="C54:D54"/>
    <mergeCell ref="C55:D55"/>
    <mergeCell ref="C56:D56"/>
    <mergeCell ref="C57:D57"/>
    <mergeCell ref="C58:D58"/>
    <mergeCell ref="E10:F10"/>
    <mergeCell ref="E11:F11"/>
    <mergeCell ref="B19:B20"/>
    <mergeCell ref="A19:A20"/>
    <mergeCell ref="D19:F19"/>
    <mergeCell ref="E12:F12"/>
    <mergeCell ref="E13:F13"/>
    <mergeCell ref="E14:F14"/>
    <mergeCell ref="E15:F15"/>
    <mergeCell ref="E16:F16"/>
    <mergeCell ref="A70:A71"/>
    <mergeCell ref="F71:G71"/>
    <mergeCell ref="C3:C4"/>
    <mergeCell ref="F66:G66"/>
    <mergeCell ref="G3:G4"/>
    <mergeCell ref="F67:G67"/>
    <mergeCell ref="F68:G68"/>
    <mergeCell ref="F69:G69"/>
    <mergeCell ref="F70:G70"/>
    <mergeCell ref="G19:G20"/>
    <mergeCell ref="C19:C20"/>
    <mergeCell ref="B3:B4"/>
    <mergeCell ref="A3:A4"/>
    <mergeCell ref="D3:D4"/>
    <mergeCell ref="E3:F3"/>
    <mergeCell ref="E9:F9"/>
  </mergeCells>
  <dataValidations count="3">
    <dataValidation type="list" allowBlank="1" showInputMessage="1" showErrorMessage="1" sqref="C10:C16">
      <formula1>"Đã ban hành,Chưa ban hành,Hết hiệu lực"</formula1>
    </dataValidation>
    <dataValidation type="list" allowBlank="1" showInputMessage="1" showErrorMessage="1" sqref="F21:F49">
      <formula1>"Tốt hơn,Kém đi,Tương đương"</formula1>
    </dataValidation>
    <dataValidation type="list" allowBlank="1" showInputMessage="1" showErrorMessage="1" sqref="C54:F64">
      <formula1>"Đầy đủ,Một phần,Không có"</formula1>
    </dataValidation>
  </dataValidations>
  <pageMargins left="0.53740157499999996" right="0.45866141700000002" top="0.30118110199999998" bottom="0.30118110199999998" header="0.31496062992126" footer="0.31496062992126"/>
  <pageSetup paperSize="9" orientation="landscape" r:id="rId1"/>
  <headerFooter>
    <oddFooter>&amp;LBáo cáo tự đánh giá thực hiện chuẩn cơ sở GDĐH&amp;C&amp;A-&amp;P&amp;R&amp;D</oddFooter>
  </headerFooter>
  <rowBreaks count="2" manualBreakCount="2">
    <brk id="7" max="6" man="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06" zoomScaleNormal="106" zoomScalePageLayoutView="115" workbookViewId="0">
      <selection activeCell="C4" sqref="C4"/>
    </sheetView>
  </sheetViews>
  <sheetFormatPr defaultColWidth="9.28515625" defaultRowHeight="16.149999999999999" customHeight="1" x14ac:dyDescent="0.2"/>
  <cols>
    <col min="1" max="1" width="4" style="6" customWidth="1"/>
    <col min="2" max="2" width="49" style="1" customWidth="1"/>
    <col min="3" max="3" width="12.7109375" style="4" customWidth="1"/>
    <col min="4" max="4" width="12.7109375" style="2" customWidth="1"/>
    <col min="5" max="5" width="12.7109375" style="3" customWidth="1"/>
    <col min="6" max="8" width="12.7109375" style="4" customWidth="1"/>
    <col min="9" max="9" width="15.7109375" style="4" customWidth="1"/>
    <col min="10" max="10" width="11.140625" style="4" customWidth="1"/>
    <col min="11" max="11" width="10.7109375" style="4" customWidth="1"/>
    <col min="12" max="12" width="9.5703125" style="4" customWidth="1"/>
    <col min="13" max="16384" width="9.28515625" style="4"/>
  </cols>
  <sheetData>
    <row r="1" spans="1:12" s="19" customFormat="1" ht="21.6" customHeight="1" x14ac:dyDescent="0.2">
      <c r="A1" s="20" t="s">
        <v>31</v>
      </c>
      <c r="B1" s="17"/>
      <c r="D1" s="16"/>
      <c r="E1" s="18"/>
      <c r="J1" s="69"/>
      <c r="K1" s="69"/>
      <c r="L1" s="69"/>
    </row>
    <row r="2" spans="1:12" s="14" customFormat="1" ht="16.149999999999999" customHeight="1" x14ac:dyDescent="0.2">
      <c r="A2" s="26" t="s">
        <v>254</v>
      </c>
      <c r="B2" s="13"/>
      <c r="D2" s="22"/>
      <c r="E2" s="27"/>
      <c r="I2" s="28"/>
      <c r="J2" s="49"/>
      <c r="K2" s="49"/>
      <c r="L2" s="49"/>
    </row>
    <row r="3" spans="1:12" s="14" customFormat="1" ht="16.149999999999999" customHeight="1" x14ac:dyDescent="0.2">
      <c r="A3" s="309"/>
      <c r="B3" s="307" t="s">
        <v>154</v>
      </c>
      <c r="C3" s="283" t="s">
        <v>277</v>
      </c>
      <c r="D3" s="297"/>
      <c r="E3" s="297"/>
      <c r="F3" s="283" t="s">
        <v>165</v>
      </c>
      <c r="G3" s="297"/>
      <c r="H3" s="311" t="s">
        <v>26</v>
      </c>
      <c r="I3" s="313" t="s">
        <v>73</v>
      </c>
      <c r="J3" s="49"/>
      <c r="K3" s="49"/>
      <c r="L3" s="49"/>
    </row>
    <row r="4" spans="1:12" s="8" customFormat="1" ht="16.149999999999999" customHeight="1" x14ac:dyDescent="0.2">
      <c r="A4" s="310"/>
      <c r="B4" s="308"/>
      <c r="C4" s="107" t="s">
        <v>27</v>
      </c>
      <c r="D4" s="107" t="s">
        <v>278</v>
      </c>
      <c r="E4" s="108" t="s">
        <v>53</v>
      </c>
      <c r="F4" s="108" t="s">
        <v>28</v>
      </c>
      <c r="G4" s="108" t="s">
        <v>29</v>
      </c>
      <c r="H4" s="312"/>
      <c r="I4" s="314"/>
      <c r="J4" s="49" t="s">
        <v>215</v>
      </c>
      <c r="K4" s="49" t="s">
        <v>320</v>
      </c>
      <c r="L4" s="49" t="s">
        <v>321</v>
      </c>
    </row>
    <row r="5" spans="1:12" ht="16.149999999999999" customHeight="1" x14ac:dyDescent="0.2">
      <c r="A5" s="124">
        <v>1</v>
      </c>
      <c r="B5" s="133" t="s">
        <v>164</v>
      </c>
      <c r="C5" s="78">
        <v>14</v>
      </c>
      <c r="D5" s="78">
        <v>260</v>
      </c>
      <c r="E5" s="238">
        <v>640</v>
      </c>
      <c r="F5" s="238">
        <v>256</v>
      </c>
      <c r="G5" s="238">
        <v>22</v>
      </c>
      <c r="H5" s="135">
        <f>SUM(C5:G5)</f>
        <v>1192</v>
      </c>
      <c r="I5" s="136">
        <f>(C5*0.5+D5*1+E5*2+F5*3+G5*5)</f>
        <v>2425</v>
      </c>
      <c r="J5" s="49" t="str">
        <f>'Trang bìa BC'!$C$7</f>
        <v>AB12</v>
      </c>
      <c r="K5" s="49" t="s">
        <v>319</v>
      </c>
      <c r="L5" s="49" t="s">
        <v>377</v>
      </c>
    </row>
    <row r="6" spans="1:12" ht="16.149999999999999" customHeight="1" x14ac:dyDescent="0.2">
      <c r="A6" s="124">
        <v>2</v>
      </c>
      <c r="B6" s="134" t="s">
        <v>55</v>
      </c>
      <c r="C6" s="78">
        <v>14</v>
      </c>
      <c r="D6" s="78">
        <v>260</v>
      </c>
      <c r="E6" s="238">
        <v>640</v>
      </c>
      <c r="F6" s="78">
        <v>256</v>
      </c>
      <c r="G6" s="78">
        <v>22</v>
      </c>
      <c r="H6" s="135">
        <f>SUM(C6:G6)</f>
        <v>1192</v>
      </c>
      <c r="I6" s="136">
        <f>(C6*0.5+D6*1+E6*2+F6*3+G6*5)</f>
        <v>2425</v>
      </c>
      <c r="J6" s="49" t="str">
        <f>'Trang bìa BC'!$C$7</f>
        <v>AB12</v>
      </c>
      <c r="K6" s="49" t="s">
        <v>319</v>
      </c>
      <c r="L6" s="49" t="s">
        <v>378</v>
      </c>
    </row>
    <row r="7" spans="1:12" ht="16.149999999999999" customHeight="1" x14ac:dyDescent="0.2">
      <c r="A7" s="124">
        <v>3</v>
      </c>
      <c r="B7" s="134" t="s">
        <v>166</v>
      </c>
      <c r="C7" s="78">
        <v>0</v>
      </c>
      <c r="D7" s="78">
        <v>10</v>
      </c>
      <c r="E7" s="78">
        <v>10</v>
      </c>
      <c r="F7" s="78">
        <v>1</v>
      </c>
      <c r="G7" s="78">
        <v>0</v>
      </c>
      <c r="H7" s="135">
        <f>SUM(C7:G7)</f>
        <v>21</v>
      </c>
      <c r="I7" s="136">
        <f>(C7*0.5+D7*1+E7*2+F7*3+G7*5)</f>
        <v>33</v>
      </c>
      <c r="J7" s="49" t="str">
        <f>'Trang bìa BC'!$C$7</f>
        <v>AB12</v>
      </c>
      <c r="K7" s="49" t="s">
        <v>319</v>
      </c>
      <c r="L7" s="49" t="s">
        <v>379</v>
      </c>
    </row>
    <row r="8" spans="1:12" ht="16.149999999999999" customHeight="1" x14ac:dyDescent="0.2">
      <c r="A8" s="58" t="s">
        <v>60</v>
      </c>
      <c r="B8" s="59"/>
      <c r="C8" s="2"/>
      <c r="H8" s="60"/>
      <c r="I8" s="61"/>
      <c r="J8" s="6"/>
      <c r="K8" s="6"/>
      <c r="L8" s="6"/>
    </row>
    <row r="9" spans="1:12" ht="16.149999999999999" customHeight="1" x14ac:dyDescent="0.2">
      <c r="A9" s="64" t="s">
        <v>58</v>
      </c>
      <c r="B9" s="304" t="s">
        <v>292</v>
      </c>
      <c r="C9" s="305"/>
      <c r="D9" s="305"/>
      <c r="E9" s="305"/>
      <c r="F9" s="305"/>
      <c r="G9" s="305"/>
      <c r="H9" s="305"/>
      <c r="I9" s="306"/>
      <c r="J9" s="6"/>
      <c r="K9" s="6"/>
      <c r="L9" s="6"/>
    </row>
    <row r="10" spans="1:12" ht="16.149999999999999" customHeight="1" x14ac:dyDescent="0.2">
      <c r="J10" s="6"/>
      <c r="K10" s="6"/>
      <c r="L10" s="6"/>
    </row>
    <row r="11" spans="1:12" s="19" customFormat="1" ht="21.6" customHeight="1" x14ac:dyDescent="0.2">
      <c r="A11" s="105"/>
      <c r="B11" s="101" t="s">
        <v>84</v>
      </c>
      <c r="C11" s="106"/>
      <c r="D11" s="106" t="s">
        <v>83</v>
      </c>
      <c r="E11" s="102"/>
      <c r="F11" s="109"/>
      <c r="G11" s="109"/>
      <c r="H11" s="109"/>
      <c r="I11" s="110"/>
      <c r="J11" s="69"/>
      <c r="K11" s="69"/>
      <c r="L11" s="69"/>
    </row>
    <row r="12" spans="1:12" s="14" customFormat="1" ht="16.149999999999999" customHeight="1" x14ac:dyDescent="0.2">
      <c r="A12" s="105">
        <v>2.1</v>
      </c>
      <c r="B12" s="105" t="s">
        <v>276</v>
      </c>
      <c r="C12" s="128"/>
      <c r="D12" s="129">
        <f>'Tiêu chuẩn 5'!J47/I5</f>
        <v>16.858474226804123</v>
      </c>
      <c r="E12" s="130"/>
      <c r="F12" s="301"/>
      <c r="G12" s="302"/>
      <c r="H12" s="302"/>
      <c r="I12" s="302"/>
      <c r="J12" s="49" t="str">
        <f>'Trang bìa BC'!$C$7</f>
        <v>AB12</v>
      </c>
      <c r="K12" s="49" t="s">
        <v>389</v>
      </c>
      <c r="L12" s="49" t="s">
        <v>394</v>
      </c>
    </row>
    <row r="13" spans="1:12" s="14" customFormat="1" ht="16.149999999999999" customHeight="1" x14ac:dyDescent="0.2">
      <c r="A13" s="105">
        <v>2.2000000000000002</v>
      </c>
      <c r="B13" s="105" t="s">
        <v>151</v>
      </c>
      <c r="C13" s="131"/>
      <c r="D13" s="132">
        <f>H6/H5</f>
        <v>1</v>
      </c>
      <c r="E13" s="130"/>
      <c r="F13" s="301"/>
      <c r="G13" s="302"/>
      <c r="H13" s="302"/>
      <c r="I13" s="302"/>
      <c r="J13" s="49" t="str">
        <f>'Trang bìa BC'!$C$7</f>
        <v>AB12</v>
      </c>
      <c r="K13" s="49" t="s">
        <v>390</v>
      </c>
      <c r="L13" s="49" t="s">
        <v>395</v>
      </c>
    </row>
    <row r="14" spans="1:12" s="14" customFormat="1" ht="16.149999999999999" customHeight="1" x14ac:dyDescent="0.2">
      <c r="A14" s="105">
        <v>2.2999999999999998</v>
      </c>
      <c r="B14" s="105" t="s">
        <v>150</v>
      </c>
      <c r="C14" s="131"/>
      <c r="D14" s="132">
        <f>(E5+F5+G5)/H5</f>
        <v>0.77013422818791943</v>
      </c>
      <c r="E14" s="130"/>
      <c r="F14" s="301"/>
      <c r="G14" s="302"/>
      <c r="H14" s="302"/>
      <c r="I14" s="302"/>
      <c r="J14" s="49" t="str">
        <f>'Trang bìa BC'!$C$7</f>
        <v>AB12</v>
      </c>
      <c r="K14" s="49" t="s">
        <v>391</v>
      </c>
      <c r="L14" s="49" t="s">
        <v>396</v>
      </c>
    </row>
    <row r="15" spans="1:12" s="14" customFormat="1" ht="16.149999999999999" customHeight="1" x14ac:dyDescent="0.2">
      <c r="A15" s="105">
        <v>2.4</v>
      </c>
      <c r="B15" s="105" t="s">
        <v>143</v>
      </c>
      <c r="C15" s="131"/>
      <c r="D15" s="132">
        <f>E7/H5</f>
        <v>8.389261744966443E-3</v>
      </c>
      <c r="E15" s="130"/>
      <c r="F15" s="301"/>
      <c r="G15" s="302"/>
      <c r="H15" s="302"/>
      <c r="I15" s="302"/>
      <c r="J15" s="49" t="str">
        <f>'Trang bìa BC'!$C$7</f>
        <v>AB12</v>
      </c>
      <c r="K15" s="49" t="s">
        <v>392</v>
      </c>
      <c r="L15" s="49" t="s">
        <v>397</v>
      </c>
    </row>
    <row r="16" spans="1:12" s="14" customFormat="1" ht="16.149999999999999" customHeight="1" x14ac:dyDescent="0.2">
      <c r="A16" s="105">
        <v>2.5</v>
      </c>
      <c r="B16" s="105" t="s">
        <v>144</v>
      </c>
      <c r="C16" s="131"/>
      <c r="D16" s="132">
        <f>'Số liệu khảo sát sinh viên'!H5</f>
        <v>0.80769230769230771</v>
      </c>
      <c r="E16" s="130"/>
      <c r="F16" s="301"/>
      <c r="G16" s="303"/>
      <c r="H16" s="303"/>
      <c r="I16" s="303"/>
      <c r="J16" s="49" t="str">
        <f>'Trang bìa BC'!$C$7</f>
        <v>AB12</v>
      </c>
      <c r="K16" s="49" t="s">
        <v>393</v>
      </c>
      <c r="L16" s="49" t="s">
        <v>398</v>
      </c>
    </row>
  </sheetData>
  <sheetProtection algorithmName="SHA-512" hashValue="EzTvnmuNHe1MeQN3uNVy61SfiW3JDzxsfzWmWhA9E9nHUWZMZRoay8xGzKoH9EGhUt3dbJdbgsgc8LIv9qdVMw==" saltValue="dK+IBSSzyfTL69gFlq5NTQ==" spinCount="100000" sheet="1" objects="1" scenarios="1"/>
  <dataConsolidate/>
  <mergeCells count="12">
    <mergeCell ref="B9:I9"/>
    <mergeCell ref="B3:B4"/>
    <mergeCell ref="A3:A4"/>
    <mergeCell ref="C3:E3"/>
    <mergeCell ref="F3:G3"/>
    <mergeCell ref="H3:H4"/>
    <mergeCell ref="I3:I4"/>
    <mergeCell ref="F12:I12"/>
    <mergeCell ref="F13:I13"/>
    <mergeCell ref="F14:I14"/>
    <mergeCell ref="F15:I15"/>
    <mergeCell ref="F16:I16"/>
  </mergeCells>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topLeftCell="A60" zoomScaleNormal="100" zoomScalePageLayoutView="115" workbookViewId="0">
      <selection activeCell="F15" sqref="F15"/>
    </sheetView>
  </sheetViews>
  <sheetFormatPr defaultColWidth="9.28515625" defaultRowHeight="16.149999999999999" customHeight="1" x14ac:dyDescent="0.2"/>
  <cols>
    <col min="1" max="1" width="4.42578125" style="6" customWidth="1"/>
    <col min="2" max="2" width="55.5703125" style="1" customWidth="1"/>
    <col min="3" max="3" width="15.85546875" style="2" customWidth="1"/>
    <col min="4" max="4" width="13.42578125" style="2" customWidth="1"/>
    <col min="5" max="5" width="14.28515625" style="3" customWidth="1"/>
    <col min="6" max="6" width="41.7109375" style="4" customWidth="1"/>
    <col min="7" max="7" width="10.42578125" style="4" customWidth="1"/>
    <col min="8" max="8" width="10.5703125" style="4" customWidth="1"/>
    <col min="9" max="9" width="9.28515625" style="4" customWidth="1"/>
    <col min="10" max="11" width="8.28515625" style="4" customWidth="1"/>
    <col min="12" max="16384" width="9.28515625" style="4"/>
  </cols>
  <sheetData>
    <row r="1" spans="1:11" s="19" customFormat="1" ht="27.6" customHeight="1" x14ac:dyDescent="0.2">
      <c r="A1" s="20" t="s">
        <v>33</v>
      </c>
      <c r="B1" s="17"/>
      <c r="C1" s="16"/>
      <c r="D1" s="16"/>
      <c r="E1" s="18"/>
    </row>
    <row r="2" spans="1:11" s="14" customFormat="1" ht="16.149999999999999" customHeight="1" x14ac:dyDescent="0.2">
      <c r="A2" s="26" t="s">
        <v>47</v>
      </c>
      <c r="B2" s="13"/>
      <c r="C2" s="22"/>
      <c r="D2" s="22"/>
      <c r="E2" s="27"/>
      <c r="F2" s="28"/>
      <c r="J2" s="28"/>
    </row>
    <row r="3" spans="1:11" s="14" customFormat="1" ht="33.75" customHeight="1" x14ac:dyDescent="0.2">
      <c r="A3" s="137"/>
      <c r="B3" s="138" t="s">
        <v>74</v>
      </c>
      <c r="C3" s="139" t="s">
        <v>36</v>
      </c>
      <c r="D3" s="139" t="s">
        <v>80</v>
      </c>
      <c r="E3" s="139" t="s">
        <v>57</v>
      </c>
      <c r="F3" s="140" t="s">
        <v>37</v>
      </c>
      <c r="G3" s="30" t="s">
        <v>215</v>
      </c>
      <c r="H3" s="30" t="s">
        <v>320</v>
      </c>
      <c r="I3" s="30" t="s">
        <v>321</v>
      </c>
      <c r="J3" s="23"/>
      <c r="K3" s="23"/>
    </row>
    <row r="4" spans="1:11" ht="16.149999999999999" customHeight="1" x14ac:dyDescent="0.25">
      <c r="A4" s="124">
        <v>1</v>
      </c>
      <c r="B4" s="74" t="s">
        <v>34</v>
      </c>
      <c r="C4" s="76" t="s">
        <v>38</v>
      </c>
      <c r="D4" s="239" t="s">
        <v>44</v>
      </c>
      <c r="E4" s="78">
        <v>260000</v>
      </c>
      <c r="F4" s="240"/>
      <c r="G4" s="49" t="str">
        <f>'Trang bìa BC'!$C$7</f>
        <v>AB12</v>
      </c>
      <c r="H4" s="49" t="s">
        <v>323</v>
      </c>
      <c r="I4" s="49" t="s">
        <v>399</v>
      </c>
      <c r="J4" s="38"/>
      <c r="K4" s="39"/>
    </row>
    <row r="5" spans="1:11" ht="16.149999999999999" customHeight="1" x14ac:dyDescent="0.25">
      <c r="A5" s="124">
        <v>2</v>
      </c>
      <c r="B5" s="74" t="s">
        <v>35</v>
      </c>
      <c r="C5" s="76" t="s">
        <v>0</v>
      </c>
      <c r="D5" s="239" t="s">
        <v>45</v>
      </c>
      <c r="E5" s="78">
        <v>10000</v>
      </c>
      <c r="F5" s="240"/>
      <c r="G5" s="49" t="str">
        <f>'Trang bìa BC'!$C$7</f>
        <v>AB12</v>
      </c>
      <c r="H5" s="49" t="s">
        <v>323</v>
      </c>
      <c r="I5" s="49" t="s">
        <v>400</v>
      </c>
      <c r="J5" s="38"/>
      <c r="K5" s="39"/>
    </row>
    <row r="6" spans="1:11" ht="16.149999999999999" customHeight="1" x14ac:dyDescent="0.25">
      <c r="A6" s="124">
        <v>3</v>
      </c>
      <c r="B6" s="74" t="s">
        <v>35</v>
      </c>
      <c r="C6" s="76" t="s">
        <v>0</v>
      </c>
      <c r="D6" s="239" t="s">
        <v>46</v>
      </c>
      <c r="E6" s="78">
        <v>0</v>
      </c>
      <c r="F6" s="240"/>
      <c r="G6" s="49" t="str">
        <f>'Trang bìa BC'!$C$7</f>
        <v>AB12</v>
      </c>
      <c r="H6" s="49" t="s">
        <v>323</v>
      </c>
      <c r="I6" s="49" t="s">
        <v>401</v>
      </c>
      <c r="J6" s="38"/>
      <c r="K6" s="39"/>
    </row>
    <row r="7" spans="1:11" ht="16.149999999999999" customHeight="1" x14ac:dyDescent="0.25">
      <c r="A7" s="124">
        <v>4</v>
      </c>
      <c r="B7" s="74" t="s">
        <v>35</v>
      </c>
      <c r="C7" s="76" t="s">
        <v>0</v>
      </c>
      <c r="D7" s="239" t="s">
        <v>45</v>
      </c>
      <c r="E7" s="78"/>
      <c r="F7" s="240"/>
      <c r="G7" s="49" t="str">
        <f>'Trang bìa BC'!$C$7</f>
        <v>AB12</v>
      </c>
      <c r="H7" s="49" t="s">
        <v>323</v>
      </c>
      <c r="I7" s="49" t="s">
        <v>402</v>
      </c>
      <c r="J7" s="38"/>
      <c r="K7" s="39"/>
    </row>
    <row r="8" spans="1:11" ht="16.149999999999999" customHeight="1" x14ac:dyDescent="0.25">
      <c r="A8" s="124">
        <v>5</v>
      </c>
      <c r="B8" s="74" t="s">
        <v>35</v>
      </c>
      <c r="C8" s="76" t="s">
        <v>0</v>
      </c>
      <c r="D8" s="239" t="s">
        <v>46</v>
      </c>
      <c r="E8" s="78"/>
      <c r="F8" s="240"/>
      <c r="G8" s="49" t="str">
        <f>'Trang bìa BC'!$C$7</f>
        <v>AB12</v>
      </c>
      <c r="H8" s="49" t="s">
        <v>323</v>
      </c>
      <c r="I8" s="49" t="s">
        <v>403</v>
      </c>
      <c r="J8" s="38"/>
      <c r="K8" s="39"/>
    </row>
    <row r="9" spans="1:11" ht="16.149999999999999" customHeight="1" x14ac:dyDescent="0.25">
      <c r="A9" s="124">
        <v>6</v>
      </c>
      <c r="B9" s="74" t="s">
        <v>35</v>
      </c>
      <c r="C9" s="76" t="s">
        <v>0</v>
      </c>
      <c r="D9" s="239" t="s">
        <v>46</v>
      </c>
      <c r="E9" s="78"/>
      <c r="F9" s="240"/>
      <c r="G9" s="49" t="str">
        <f>'Trang bìa BC'!$C$7</f>
        <v>AB12</v>
      </c>
      <c r="H9" s="49" t="s">
        <v>323</v>
      </c>
      <c r="I9" s="49" t="s">
        <v>403</v>
      </c>
      <c r="J9" s="38"/>
      <c r="K9" s="39"/>
    </row>
    <row r="10" spans="1:11" ht="16.149999999999999" customHeight="1" x14ac:dyDescent="0.25">
      <c r="A10" s="72"/>
      <c r="B10" s="86"/>
      <c r="C10" s="70"/>
      <c r="D10" s="87"/>
      <c r="E10" s="73"/>
      <c r="F10" s="88"/>
      <c r="J10" s="38"/>
      <c r="K10" s="39"/>
    </row>
    <row r="11" spans="1:11" ht="16.149999999999999" customHeight="1" x14ac:dyDescent="0.25">
      <c r="A11" s="141"/>
      <c r="B11" s="142" t="s">
        <v>82</v>
      </c>
      <c r="C11" s="228"/>
      <c r="D11" s="229"/>
      <c r="E11" s="143">
        <f>SUM(E4:E10)</f>
        <v>270000</v>
      </c>
      <c r="F11" s="144"/>
      <c r="G11" s="49" t="str">
        <f>'Trang bìa BC'!$C$7</f>
        <v>AB12</v>
      </c>
      <c r="H11" s="49" t="s">
        <v>323</v>
      </c>
      <c r="I11" s="49" t="s">
        <v>568</v>
      </c>
      <c r="J11" s="37"/>
      <c r="K11" s="40"/>
    </row>
    <row r="12" spans="1:11" ht="16.149999999999999" customHeight="1" x14ac:dyDescent="0.2">
      <c r="A12" s="9"/>
      <c r="B12" s="10"/>
      <c r="E12" s="11"/>
    </row>
    <row r="13" spans="1:11" s="14" customFormat="1" ht="16.149999999999999" customHeight="1" x14ac:dyDescent="0.2">
      <c r="A13" s="26" t="s">
        <v>247</v>
      </c>
      <c r="B13" s="13"/>
      <c r="C13" s="22"/>
      <c r="D13" s="22"/>
      <c r="E13" s="29"/>
      <c r="F13" s="28"/>
      <c r="J13" s="28"/>
    </row>
    <row r="14" spans="1:11" s="14" customFormat="1" ht="28.5" customHeight="1" x14ac:dyDescent="0.2">
      <c r="A14" s="137"/>
      <c r="B14" s="138" t="s">
        <v>75</v>
      </c>
      <c r="C14" s="139" t="s">
        <v>36</v>
      </c>
      <c r="D14" s="139" t="s">
        <v>178</v>
      </c>
      <c r="E14" s="139" t="s">
        <v>553</v>
      </c>
      <c r="F14" s="140" t="s">
        <v>37</v>
      </c>
      <c r="J14" s="23"/>
      <c r="K14" s="23"/>
    </row>
    <row r="15" spans="1:11" ht="16.149999999999999" customHeight="1" x14ac:dyDescent="0.25">
      <c r="A15" s="124">
        <v>1</v>
      </c>
      <c r="B15" s="74" t="s">
        <v>39</v>
      </c>
      <c r="C15" s="76" t="s">
        <v>41</v>
      </c>
      <c r="D15" s="76" t="s">
        <v>180</v>
      </c>
      <c r="E15" s="78">
        <v>20000</v>
      </c>
      <c r="F15" s="240"/>
      <c r="G15" s="49" t="str">
        <f>'Trang bìa BC'!$C$7</f>
        <v>AB12</v>
      </c>
      <c r="H15" s="49" t="s">
        <v>324</v>
      </c>
      <c r="I15" s="49" t="s">
        <v>404</v>
      </c>
      <c r="J15" s="38"/>
      <c r="K15" s="39"/>
    </row>
    <row r="16" spans="1:11" ht="16.149999999999999" customHeight="1" x14ac:dyDescent="0.25">
      <c r="A16" s="124">
        <v>2</v>
      </c>
      <c r="B16" s="74" t="s">
        <v>40</v>
      </c>
      <c r="C16" s="76" t="s">
        <v>42</v>
      </c>
      <c r="D16" s="76" t="s">
        <v>181</v>
      </c>
      <c r="E16" s="78">
        <v>10000</v>
      </c>
      <c r="F16" s="240"/>
      <c r="G16" s="49" t="str">
        <f>'Trang bìa BC'!$C$7</f>
        <v>AB12</v>
      </c>
      <c r="H16" s="49" t="s">
        <v>324</v>
      </c>
      <c r="I16" s="49" t="s">
        <v>405</v>
      </c>
      <c r="J16" s="38"/>
      <c r="K16" s="39"/>
    </row>
    <row r="17" spans="1:11" ht="16.149999999999999" customHeight="1" x14ac:dyDescent="0.25">
      <c r="A17" s="124">
        <v>3</v>
      </c>
      <c r="B17" s="74" t="s">
        <v>43</v>
      </c>
      <c r="C17" s="76" t="s">
        <v>54</v>
      </c>
      <c r="D17" s="76" t="s">
        <v>181</v>
      </c>
      <c r="E17" s="78">
        <v>10000</v>
      </c>
      <c r="F17" s="240"/>
      <c r="G17" s="49" t="str">
        <f>'Trang bìa BC'!$C$7</f>
        <v>AB12</v>
      </c>
      <c r="H17" s="49" t="s">
        <v>324</v>
      </c>
      <c r="I17" s="49" t="s">
        <v>406</v>
      </c>
      <c r="J17" s="38"/>
      <c r="K17" s="39"/>
    </row>
    <row r="18" spans="1:11" ht="16.149999999999999" customHeight="1" x14ac:dyDescent="0.25">
      <c r="A18" s="124">
        <v>4</v>
      </c>
      <c r="B18" s="74" t="s">
        <v>43</v>
      </c>
      <c r="C18" s="76" t="s">
        <v>0</v>
      </c>
      <c r="D18" s="76"/>
      <c r="E18" s="78">
        <v>30000</v>
      </c>
      <c r="F18" s="240"/>
      <c r="G18" s="49" t="str">
        <f>'Trang bìa BC'!$C$7</f>
        <v>AB12</v>
      </c>
      <c r="H18" s="49" t="s">
        <v>324</v>
      </c>
      <c r="I18" s="49" t="s">
        <v>407</v>
      </c>
      <c r="J18" s="38"/>
      <c r="K18" s="39"/>
    </row>
    <row r="19" spans="1:11" ht="16.149999999999999" customHeight="1" x14ac:dyDescent="0.25">
      <c r="A19" s="124">
        <v>5</v>
      </c>
      <c r="B19" s="74" t="s">
        <v>79</v>
      </c>
      <c r="C19" s="76" t="s">
        <v>0</v>
      </c>
      <c r="D19" s="76"/>
      <c r="E19" s="78">
        <v>25000</v>
      </c>
      <c r="F19" s="240"/>
      <c r="G19" s="49" t="str">
        <f>'Trang bìa BC'!$C$7</f>
        <v>AB12</v>
      </c>
      <c r="H19" s="49" t="s">
        <v>324</v>
      </c>
      <c r="I19" s="49" t="s">
        <v>408</v>
      </c>
      <c r="J19" s="38"/>
      <c r="K19" s="39"/>
    </row>
    <row r="20" spans="1:11" ht="16.149999999999999" customHeight="1" x14ac:dyDescent="0.25">
      <c r="A20" s="124">
        <v>6</v>
      </c>
      <c r="B20" s="74" t="s">
        <v>79</v>
      </c>
      <c r="C20" s="76" t="s">
        <v>0</v>
      </c>
      <c r="D20" s="76"/>
      <c r="E20" s="78">
        <v>20000</v>
      </c>
      <c r="F20" s="240"/>
      <c r="G20" s="49" t="str">
        <f>'Trang bìa BC'!$C$7</f>
        <v>AB12</v>
      </c>
      <c r="H20" s="49" t="s">
        <v>324</v>
      </c>
      <c r="I20" s="49" t="s">
        <v>409</v>
      </c>
      <c r="J20" s="38"/>
      <c r="K20" s="39"/>
    </row>
    <row r="21" spans="1:11" ht="16.149999999999999" customHeight="1" x14ac:dyDescent="0.25">
      <c r="A21" s="124">
        <v>7</v>
      </c>
      <c r="B21" s="74"/>
      <c r="C21" s="76"/>
      <c r="D21" s="76"/>
      <c r="E21" s="78">
        <v>26000</v>
      </c>
      <c r="F21" s="240"/>
      <c r="G21" s="49" t="str">
        <f>'Trang bìa BC'!$C$7</f>
        <v>AB12</v>
      </c>
      <c r="H21" s="49" t="s">
        <v>324</v>
      </c>
      <c r="I21" s="49" t="s">
        <v>410</v>
      </c>
      <c r="J21" s="38"/>
      <c r="K21" s="39"/>
    </row>
    <row r="22" spans="1:11" ht="16.149999999999999" customHeight="1" x14ac:dyDescent="0.25">
      <c r="A22" s="124">
        <v>8</v>
      </c>
      <c r="B22" s="74"/>
      <c r="C22" s="76"/>
      <c r="D22" s="76"/>
      <c r="E22" s="78">
        <v>28000</v>
      </c>
      <c r="F22" s="240"/>
      <c r="G22" s="49" t="str">
        <f>'Trang bìa BC'!$C$7</f>
        <v>AB12</v>
      </c>
      <c r="H22" s="49" t="s">
        <v>324</v>
      </c>
      <c r="I22" s="49" t="s">
        <v>411</v>
      </c>
      <c r="J22" s="38"/>
      <c r="K22" s="39"/>
    </row>
    <row r="23" spans="1:11" ht="16.149999999999999" customHeight="1" x14ac:dyDescent="0.25">
      <c r="A23" s="124">
        <v>9</v>
      </c>
      <c r="B23" s="74"/>
      <c r="C23" s="76"/>
      <c r="D23" s="76"/>
      <c r="E23" s="78">
        <v>10000</v>
      </c>
      <c r="F23" s="240"/>
      <c r="G23" s="49" t="str">
        <f>'Trang bìa BC'!$C$7</f>
        <v>AB12</v>
      </c>
      <c r="H23" s="49" t="s">
        <v>324</v>
      </c>
      <c r="I23" s="49" t="s">
        <v>412</v>
      </c>
      <c r="J23" s="38"/>
      <c r="K23" s="39"/>
    </row>
    <row r="24" spans="1:11" ht="16.149999999999999" customHeight="1" x14ac:dyDescent="0.25">
      <c r="A24" s="124">
        <v>10</v>
      </c>
      <c r="B24" s="74"/>
      <c r="C24" s="76"/>
      <c r="D24" s="76"/>
      <c r="E24" s="78">
        <v>2000</v>
      </c>
      <c r="F24" s="240"/>
      <c r="G24" s="49" t="str">
        <f>'Trang bìa BC'!$C$7</f>
        <v>AB12</v>
      </c>
      <c r="H24" s="49" t="s">
        <v>324</v>
      </c>
      <c r="I24" s="49" t="s">
        <v>413</v>
      </c>
      <c r="J24" s="38"/>
      <c r="K24" s="39"/>
    </row>
    <row r="25" spans="1:11" ht="16.149999999999999" customHeight="1" x14ac:dyDescent="0.25">
      <c r="A25" s="124">
        <v>11</v>
      </c>
      <c r="B25" s="74"/>
      <c r="C25" s="76"/>
      <c r="D25" s="76"/>
      <c r="E25" s="78">
        <v>30000</v>
      </c>
      <c r="F25" s="240"/>
      <c r="G25" s="49" t="str">
        <f>'Trang bìa BC'!$C$7</f>
        <v>AB12</v>
      </c>
      <c r="H25" s="49" t="s">
        <v>324</v>
      </c>
      <c r="I25" s="49" t="s">
        <v>414</v>
      </c>
      <c r="J25" s="38"/>
      <c r="K25" s="39"/>
    </row>
    <row r="26" spans="1:11" ht="16.149999999999999" customHeight="1" x14ac:dyDescent="0.25">
      <c r="A26" s="124">
        <v>12</v>
      </c>
      <c r="B26" s="74"/>
      <c r="C26" s="76"/>
      <c r="D26" s="76"/>
      <c r="E26" s="78">
        <v>25000</v>
      </c>
      <c r="F26" s="240"/>
      <c r="G26" s="49" t="str">
        <f>'Trang bìa BC'!$C$7</f>
        <v>AB12</v>
      </c>
      <c r="H26" s="49" t="s">
        <v>324</v>
      </c>
      <c r="I26" s="49" t="s">
        <v>415</v>
      </c>
      <c r="J26" s="38"/>
      <c r="K26" s="39"/>
    </row>
    <row r="27" spans="1:11" ht="16.149999999999999" customHeight="1" x14ac:dyDescent="0.25">
      <c r="A27" s="124">
        <v>13</v>
      </c>
      <c r="B27" s="74"/>
      <c r="C27" s="76"/>
      <c r="D27" s="76"/>
      <c r="E27" s="78">
        <v>22000</v>
      </c>
      <c r="F27" s="240"/>
      <c r="G27" s="49" t="str">
        <f>'Trang bìa BC'!$C$7</f>
        <v>AB12</v>
      </c>
      <c r="H27" s="49" t="s">
        <v>324</v>
      </c>
      <c r="I27" s="49" t="s">
        <v>416</v>
      </c>
      <c r="J27" s="38"/>
      <c r="K27" s="39"/>
    </row>
    <row r="28" spans="1:11" ht="16.149999999999999" customHeight="1" x14ac:dyDescent="0.25">
      <c r="A28" s="124">
        <v>14</v>
      </c>
      <c r="B28" s="74"/>
      <c r="C28" s="76"/>
      <c r="D28" s="76"/>
      <c r="E28" s="78">
        <v>10000</v>
      </c>
      <c r="F28" s="240"/>
      <c r="G28" s="49" t="str">
        <f>'Trang bìa BC'!$C$7</f>
        <v>AB12</v>
      </c>
      <c r="H28" s="49" t="s">
        <v>324</v>
      </c>
      <c r="I28" s="49" t="s">
        <v>417</v>
      </c>
      <c r="J28" s="38"/>
      <c r="K28" s="39"/>
    </row>
    <row r="29" spans="1:11" ht="16.149999999999999" customHeight="1" x14ac:dyDescent="0.25">
      <c r="A29" s="124">
        <v>15</v>
      </c>
      <c r="B29" s="74"/>
      <c r="C29" s="76"/>
      <c r="D29" s="76"/>
      <c r="E29" s="78">
        <v>50000</v>
      </c>
      <c r="F29" s="240"/>
      <c r="G29" s="49" t="str">
        <f>'Trang bìa BC'!$C$7</f>
        <v>AB12</v>
      </c>
      <c r="H29" s="49" t="s">
        <v>324</v>
      </c>
      <c r="I29" s="49" t="s">
        <v>418</v>
      </c>
      <c r="J29" s="38"/>
      <c r="K29" s="39"/>
    </row>
    <row r="30" spans="1:11" ht="16.149999999999999" customHeight="1" x14ac:dyDescent="0.25">
      <c r="A30" s="124">
        <v>16</v>
      </c>
      <c r="B30" s="74"/>
      <c r="C30" s="76"/>
      <c r="D30" s="76"/>
      <c r="E30" s="78">
        <v>11000</v>
      </c>
      <c r="F30" s="240"/>
      <c r="G30" s="49" t="str">
        <f>'Trang bìa BC'!$C$7</f>
        <v>AB12</v>
      </c>
      <c r="H30" s="49" t="s">
        <v>324</v>
      </c>
      <c r="I30" s="49" t="s">
        <v>419</v>
      </c>
      <c r="J30" s="38"/>
      <c r="K30" s="39"/>
    </row>
    <row r="31" spans="1:11" ht="16.149999999999999" customHeight="1" x14ac:dyDescent="0.25">
      <c r="A31" s="124">
        <v>17</v>
      </c>
      <c r="B31" s="74"/>
      <c r="C31" s="76"/>
      <c r="D31" s="76"/>
      <c r="E31" s="78">
        <v>1000</v>
      </c>
      <c r="F31" s="240"/>
      <c r="G31" s="49" t="str">
        <f>'Trang bìa BC'!$C$7</f>
        <v>AB12</v>
      </c>
      <c r="H31" s="49" t="s">
        <v>324</v>
      </c>
      <c r="I31" s="49" t="s">
        <v>420</v>
      </c>
      <c r="J31" s="38"/>
      <c r="K31" s="39"/>
    </row>
    <row r="32" spans="1:11" ht="16.149999999999999" customHeight="1" x14ac:dyDescent="0.25">
      <c r="A32" s="124">
        <v>18</v>
      </c>
      <c r="B32" s="74"/>
      <c r="C32" s="76"/>
      <c r="D32" s="76"/>
      <c r="E32" s="78">
        <v>23000</v>
      </c>
      <c r="F32" s="240"/>
      <c r="G32" s="49" t="str">
        <f>'Trang bìa BC'!$C$7</f>
        <v>AB12</v>
      </c>
      <c r="H32" s="49" t="s">
        <v>324</v>
      </c>
      <c r="I32" s="49" t="s">
        <v>421</v>
      </c>
      <c r="J32" s="38"/>
      <c r="K32" s="39"/>
    </row>
    <row r="33" spans="1:11" ht="16.149999999999999" customHeight="1" x14ac:dyDescent="0.25">
      <c r="A33" s="124">
        <v>19</v>
      </c>
      <c r="B33" s="74"/>
      <c r="C33" s="76"/>
      <c r="D33" s="76"/>
      <c r="E33" s="78">
        <v>12000</v>
      </c>
      <c r="F33" s="240"/>
      <c r="G33" s="49" t="str">
        <f>'Trang bìa BC'!$C$7</f>
        <v>AB12</v>
      </c>
      <c r="H33" s="49" t="s">
        <v>324</v>
      </c>
      <c r="I33" s="49" t="s">
        <v>422</v>
      </c>
      <c r="J33" s="38"/>
      <c r="K33" s="39"/>
    </row>
    <row r="34" spans="1:11" ht="16.149999999999999" customHeight="1" x14ac:dyDescent="0.25">
      <c r="A34" s="124">
        <v>20</v>
      </c>
      <c r="B34" s="74"/>
      <c r="C34" s="76"/>
      <c r="D34" s="76"/>
      <c r="E34" s="78"/>
      <c r="F34" s="240"/>
      <c r="G34" s="49" t="str">
        <f>'Trang bìa BC'!$C$7</f>
        <v>AB12</v>
      </c>
      <c r="H34" s="49" t="s">
        <v>324</v>
      </c>
      <c r="I34" s="49" t="s">
        <v>418</v>
      </c>
      <c r="J34" s="38"/>
      <c r="K34" s="39"/>
    </row>
    <row r="35" spans="1:11" ht="16.149999999999999" customHeight="1" x14ac:dyDescent="0.25">
      <c r="A35" s="124">
        <v>21</v>
      </c>
      <c r="B35" s="74"/>
      <c r="C35" s="76"/>
      <c r="D35" s="76"/>
      <c r="E35" s="78"/>
      <c r="F35" s="240"/>
      <c r="G35" s="49" t="str">
        <f>'Trang bìa BC'!$C$7</f>
        <v>AB12</v>
      </c>
      <c r="H35" s="49" t="s">
        <v>324</v>
      </c>
      <c r="I35" s="49" t="s">
        <v>419</v>
      </c>
      <c r="J35" s="38"/>
      <c r="K35" s="39"/>
    </row>
    <row r="36" spans="1:11" ht="16.149999999999999" customHeight="1" x14ac:dyDescent="0.25">
      <c r="A36" s="124">
        <v>22</v>
      </c>
      <c r="B36" s="74"/>
      <c r="C36" s="76"/>
      <c r="D36" s="76"/>
      <c r="E36" s="78"/>
      <c r="F36" s="240"/>
      <c r="G36" s="49" t="str">
        <f>'Trang bìa BC'!$C$7</f>
        <v>AB12</v>
      </c>
      <c r="H36" s="49" t="s">
        <v>324</v>
      </c>
      <c r="I36" s="49" t="s">
        <v>420</v>
      </c>
      <c r="J36" s="38"/>
      <c r="K36" s="39"/>
    </row>
    <row r="37" spans="1:11" ht="16.149999999999999" customHeight="1" x14ac:dyDescent="0.25">
      <c r="A37" s="124">
        <v>23</v>
      </c>
      <c r="B37" s="74"/>
      <c r="C37" s="76"/>
      <c r="D37" s="76"/>
      <c r="E37" s="78"/>
      <c r="F37" s="240"/>
      <c r="G37" s="49" t="str">
        <f>'Trang bìa BC'!$C$7</f>
        <v>AB12</v>
      </c>
      <c r="H37" s="49" t="s">
        <v>324</v>
      </c>
      <c r="I37" s="49" t="s">
        <v>421</v>
      </c>
      <c r="J37" s="38"/>
      <c r="K37" s="39"/>
    </row>
    <row r="38" spans="1:11" ht="16.149999999999999" customHeight="1" x14ac:dyDescent="0.25">
      <c r="A38" s="124">
        <v>24</v>
      </c>
      <c r="B38" s="74"/>
      <c r="C38" s="76"/>
      <c r="D38" s="76"/>
      <c r="E38" s="78"/>
      <c r="F38" s="240"/>
      <c r="G38" s="49" t="str">
        <f>'Trang bìa BC'!$C$7</f>
        <v>AB12</v>
      </c>
      <c r="H38" s="49" t="s">
        <v>324</v>
      </c>
      <c r="I38" s="49" t="s">
        <v>422</v>
      </c>
      <c r="J38" s="38"/>
      <c r="K38" s="39"/>
    </row>
    <row r="39" spans="1:11" ht="16.149999999999999" customHeight="1" x14ac:dyDescent="0.25">
      <c r="A39" s="124">
        <v>25</v>
      </c>
      <c r="B39" s="74"/>
      <c r="C39" s="76"/>
      <c r="D39" s="76"/>
      <c r="E39" s="78"/>
      <c r="F39" s="240"/>
      <c r="G39" s="49" t="str">
        <f>'Trang bìa BC'!$C$7</f>
        <v>AB12</v>
      </c>
      <c r="H39" s="49" t="s">
        <v>324</v>
      </c>
      <c r="I39" s="49" t="s">
        <v>418</v>
      </c>
      <c r="J39" s="38"/>
      <c r="K39" s="39"/>
    </row>
    <row r="40" spans="1:11" ht="16.149999999999999" customHeight="1" x14ac:dyDescent="0.25">
      <c r="A40" s="124">
        <v>26</v>
      </c>
      <c r="B40" s="74"/>
      <c r="C40" s="76"/>
      <c r="D40" s="76"/>
      <c r="E40" s="78"/>
      <c r="F40" s="240"/>
      <c r="G40" s="49" t="str">
        <f>'Trang bìa BC'!$C$7</f>
        <v>AB12</v>
      </c>
      <c r="H40" s="49" t="s">
        <v>324</v>
      </c>
      <c r="I40" s="49" t="s">
        <v>419</v>
      </c>
      <c r="J40" s="38"/>
      <c r="K40" s="39"/>
    </row>
    <row r="41" spans="1:11" ht="16.149999999999999" customHeight="1" x14ac:dyDescent="0.25">
      <c r="A41" s="124">
        <v>27</v>
      </c>
      <c r="B41" s="74"/>
      <c r="C41" s="76"/>
      <c r="D41" s="76"/>
      <c r="E41" s="78"/>
      <c r="F41" s="240"/>
      <c r="G41" s="49" t="str">
        <f>'Trang bìa BC'!$C$7</f>
        <v>AB12</v>
      </c>
      <c r="H41" s="49" t="s">
        <v>324</v>
      </c>
      <c r="I41" s="49" t="s">
        <v>420</v>
      </c>
      <c r="J41" s="38"/>
      <c r="K41" s="39"/>
    </row>
    <row r="42" spans="1:11" ht="16.149999999999999" customHeight="1" x14ac:dyDescent="0.25">
      <c r="A42" s="124">
        <v>28</v>
      </c>
      <c r="B42" s="74"/>
      <c r="C42" s="76"/>
      <c r="D42" s="76"/>
      <c r="E42" s="78"/>
      <c r="F42" s="240"/>
      <c r="G42" s="49" t="str">
        <f>'Trang bìa BC'!$C$7</f>
        <v>AB12</v>
      </c>
      <c r="H42" s="49" t="s">
        <v>324</v>
      </c>
      <c r="I42" s="49" t="s">
        <v>421</v>
      </c>
      <c r="J42" s="38"/>
      <c r="K42" s="39"/>
    </row>
    <row r="43" spans="1:11" ht="16.149999999999999" customHeight="1" x14ac:dyDescent="0.25">
      <c r="A43" s="124">
        <v>29</v>
      </c>
      <c r="B43" s="74"/>
      <c r="C43" s="76"/>
      <c r="D43" s="76"/>
      <c r="E43" s="78"/>
      <c r="F43" s="240"/>
      <c r="G43" s="49" t="str">
        <f>'Trang bìa BC'!$C$7</f>
        <v>AB12</v>
      </c>
      <c r="H43" s="49" t="s">
        <v>324</v>
      </c>
      <c r="I43" s="49" t="s">
        <v>422</v>
      </c>
      <c r="J43" s="38"/>
      <c r="K43" s="39"/>
    </row>
    <row r="44" spans="1:11" ht="16.149999999999999" customHeight="1" x14ac:dyDescent="0.25">
      <c r="A44" s="124">
        <v>30</v>
      </c>
      <c r="B44" s="74"/>
      <c r="C44" s="76"/>
      <c r="D44" s="76"/>
      <c r="E44" s="78"/>
      <c r="F44" s="240"/>
      <c r="G44" s="49" t="str">
        <f>'Trang bìa BC'!$C$7</f>
        <v>AB12</v>
      </c>
      <c r="H44" s="49" t="s">
        <v>324</v>
      </c>
      <c r="I44" s="49" t="s">
        <v>418</v>
      </c>
      <c r="J44" s="38"/>
      <c r="K44" s="39"/>
    </row>
    <row r="45" spans="1:11" ht="16.149999999999999" customHeight="1" x14ac:dyDescent="0.25">
      <c r="A45" s="124">
        <v>31</v>
      </c>
      <c r="B45" s="74"/>
      <c r="C45" s="76"/>
      <c r="D45" s="76"/>
      <c r="E45" s="78"/>
      <c r="F45" s="240"/>
      <c r="G45" s="49" t="str">
        <f>'Trang bìa BC'!$C$7</f>
        <v>AB12</v>
      </c>
      <c r="H45" s="49" t="s">
        <v>324</v>
      </c>
      <c r="I45" s="49" t="s">
        <v>419</v>
      </c>
      <c r="J45" s="38"/>
      <c r="K45" s="39"/>
    </row>
    <row r="46" spans="1:11" ht="16.149999999999999" customHeight="1" x14ac:dyDescent="0.25">
      <c r="A46" s="124">
        <v>32</v>
      </c>
      <c r="B46" s="74"/>
      <c r="C46" s="76"/>
      <c r="D46" s="76"/>
      <c r="E46" s="78"/>
      <c r="F46" s="240"/>
      <c r="G46" s="49" t="str">
        <f>'Trang bìa BC'!$C$7</f>
        <v>AB12</v>
      </c>
      <c r="H46" s="49" t="s">
        <v>324</v>
      </c>
      <c r="I46" s="49" t="s">
        <v>420</v>
      </c>
      <c r="J46" s="38"/>
      <c r="K46" s="39"/>
    </row>
    <row r="47" spans="1:11" ht="16.149999999999999" customHeight="1" x14ac:dyDescent="0.25">
      <c r="A47" s="124">
        <v>33</v>
      </c>
      <c r="B47" s="74"/>
      <c r="C47" s="76"/>
      <c r="D47" s="76"/>
      <c r="E47" s="78"/>
      <c r="F47" s="240"/>
      <c r="G47" s="49" t="str">
        <f>'Trang bìa BC'!$C$7</f>
        <v>AB12</v>
      </c>
      <c r="H47" s="49" t="s">
        <v>324</v>
      </c>
      <c r="I47" s="49" t="s">
        <v>421</v>
      </c>
      <c r="J47" s="38"/>
      <c r="K47" s="39"/>
    </row>
    <row r="48" spans="1:11" ht="16.149999999999999" customHeight="1" x14ac:dyDescent="0.25">
      <c r="A48" s="124">
        <v>34</v>
      </c>
      <c r="B48" s="74"/>
      <c r="C48" s="76"/>
      <c r="D48" s="76"/>
      <c r="E48" s="78"/>
      <c r="F48" s="240"/>
      <c r="G48" s="49" t="str">
        <f>'Trang bìa BC'!$C$7</f>
        <v>AB12</v>
      </c>
      <c r="H48" s="49" t="s">
        <v>324</v>
      </c>
      <c r="I48" s="49" t="s">
        <v>422</v>
      </c>
      <c r="J48" s="38"/>
      <c r="K48" s="39"/>
    </row>
    <row r="49" spans="1:11" ht="16.149999999999999" customHeight="1" x14ac:dyDescent="0.25">
      <c r="A49" s="124">
        <v>35</v>
      </c>
      <c r="B49" s="74"/>
      <c r="C49" s="76"/>
      <c r="D49" s="76"/>
      <c r="E49" s="78"/>
      <c r="F49" s="240"/>
      <c r="G49" s="49" t="str">
        <f>'Trang bìa BC'!$C$7</f>
        <v>AB12</v>
      </c>
      <c r="H49" s="49" t="s">
        <v>324</v>
      </c>
      <c r="I49" s="49" t="s">
        <v>418</v>
      </c>
      <c r="J49" s="38"/>
      <c r="K49" s="39"/>
    </row>
    <row r="50" spans="1:11" ht="16.149999999999999" customHeight="1" x14ac:dyDescent="0.25">
      <c r="A50" s="124">
        <v>36</v>
      </c>
      <c r="B50" s="74"/>
      <c r="C50" s="76"/>
      <c r="D50" s="76"/>
      <c r="E50" s="78"/>
      <c r="F50" s="240"/>
      <c r="G50" s="49" t="str">
        <f>'Trang bìa BC'!$C$7</f>
        <v>AB12</v>
      </c>
      <c r="H50" s="49" t="s">
        <v>324</v>
      </c>
      <c r="I50" s="49" t="s">
        <v>419</v>
      </c>
      <c r="J50" s="38"/>
      <c r="K50" s="39"/>
    </row>
    <row r="51" spans="1:11" ht="16.149999999999999" customHeight="1" x14ac:dyDescent="0.25">
      <c r="A51" s="124">
        <v>37</v>
      </c>
      <c r="B51" s="74"/>
      <c r="C51" s="76"/>
      <c r="D51" s="76"/>
      <c r="E51" s="78"/>
      <c r="F51" s="240"/>
      <c r="G51" s="49" t="str">
        <f>'Trang bìa BC'!$C$7</f>
        <v>AB12</v>
      </c>
      <c r="H51" s="49" t="s">
        <v>324</v>
      </c>
      <c r="I51" s="49" t="s">
        <v>420</v>
      </c>
      <c r="J51" s="38"/>
      <c r="K51" s="39"/>
    </row>
    <row r="52" spans="1:11" ht="16.149999999999999" customHeight="1" x14ac:dyDescent="0.25">
      <c r="A52" s="124">
        <v>38</v>
      </c>
      <c r="B52" s="74"/>
      <c r="C52" s="76"/>
      <c r="D52" s="76"/>
      <c r="E52" s="78"/>
      <c r="F52" s="240"/>
      <c r="G52" s="49" t="str">
        <f>'Trang bìa BC'!$C$7</f>
        <v>AB12</v>
      </c>
      <c r="H52" s="49" t="s">
        <v>324</v>
      </c>
      <c r="I52" s="49" t="s">
        <v>421</v>
      </c>
      <c r="J52" s="38"/>
      <c r="K52" s="39"/>
    </row>
    <row r="53" spans="1:11" ht="16.149999999999999" customHeight="1" x14ac:dyDescent="0.25">
      <c r="A53" s="124">
        <v>39</v>
      </c>
      <c r="B53" s="74"/>
      <c r="C53" s="76"/>
      <c r="D53" s="76"/>
      <c r="E53" s="78"/>
      <c r="F53" s="240"/>
      <c r="G53" s="49" t="str">
        <f>'Trang bìa BC'!$C$7</f>
        <v>AB12</v>
      </c>
      <c r="H53" s="49" t="s">
        <v>324</v>
      </c>
      <c r="I53" s="49" t="s">
        <v>422</v>
      </c>
      <c r="J53" s="38"/>
      <c r="K53" s="39"/>
    </row>
    <row r="54" spans="1:11" ht="16.149999999999999" customHeight="1" x14ac:dyDescent="0.25">
      <c r="A54" s="124">
        <v>40</v>
      </c>
      <c r="B54" s="74"/>
      <c r="C54" s="76"/>
      <c r="D54" s="76"/>
      <c r="E54" s="78"/>
      <c r="F54" s="240"/>
      <c r="G54" s="49" t="str">
        <f>'Trang bìa BC'!$C$7</f>
        <v>AB12</v>
      </c>
      <c r="H54" s="49" t="s">
        <v>324</v>
      </c>
      <c r="I54" s="49" t="s">
        <v>421</v>
      </c>
      <c r="J54" s="38"/>
      <c r="K54" s="39"/>
    </row>
    <row r="55" spans="1:11" ht="16.149999999999999" customHeight="1" x14ac:dyDescent="0.25">
      <c r="A55" s="124">
        <v>41</v>
      </c>
      <c r="B55" s="74"/>
      <c r="C55" s="76"/>
      <c r="D55" s="76"/>
      <c r="E55" s="78"/>
      <c r="F55" s="240"/>
      <c r="G55" s="49" t="str">
        <f>'Trang bìa BC'!$C$7</f>
        <v>AB12</v>
      </c>
      <c r="H55" s="49" t="s">
        <v>324</v>
      </c>
      <c r="I55" s="49" t="s">
        <v>422</v>
      </c>
      <c r="J55" s="38"/>
      <c r="K55" s="39"/>
    </row>
    <row r="56" spans="1:11" ht="16.149999999999999" customHeight="1" x14ac:dyDescent="0.25">
      <c r="A56" s="124">
        <v>42</v>
      </c>
      <c r="B56" s="74"/>
      <c r="C56" s="76"/>
      <c r="D56" s="76"/>
      <c r="E56" s="78"/>
      <c r="F56" s="240"/>
      <c r="G56" s="49" t="str">
        <f>'Trang bìa BC'!$C$7</f>
        <v>AB12</v>
      </c>
      <c r="H56" s="49" t="s">
        <v>324</v>
      </c>
      <c r="I56" s="49" t="s">
        <v>423</v>
      </c>
      <c r="J56" s="38"/>
      <c r="K56" s="39"/>
    </row>
    <row r="57" spans="1:11" ht="16.149999999999999" customHeight="1" x14ac:dyDescent="0.25">
      <c r="A57" s="124">
        <v>43</v>
      </c>
      <c r="B57" s="74"/>
      <c r="C57" s="76"/>
      <c r="D57" s="76"/>
      <c r="E57" s="78"/>
      <c r="F57" s="240"/>
      <c r="G57" s="49" t="str">
        <f>'Trang bìa BC'!$C$7</f>
        <v>AB12</v>
      </c>
      <c r="H57" s="49" t="s">
        <v>324</v>
      </c>
      <c r="I57" s="49" t="s">
        <v>424</v>
      </c>
      <c r="J57" s="38"/>
      <c r="K57" s="39"/>
    </row>
    <row r="58" spans="1:11" ht="16.149999999999999" customHeight="1" x14ac:dyDescent="0.25">
      <c r="A58" s="124">
        <v>44</v>
      </c>
      <c r="B58" s="74"/>
      <c r="C58" s="76"/>
      <c r="D58" s="76"/>
      <c r="E58" s="78"/>
      <c r="F58" s="240"/>
      <c r="G58" s="49" t="str">
        <f>'Trang bìa BC'!$C$7</f>
        <v>AB12</v>
      </c>
      <c r="H58" s="49" t="s">
        <v>324</v>
      </c>
      <c r="I58" s="49" t="s">
        <v>425</v>
      </c>
      <c r="J58" s="38"/>
      <c r="K58" s="39"/>
    </row>
    <row r="59" spans="1:11" ht="16.149999999999999" customHeight="1" x14ac:dyDescent="0.25">
      <c r="A59" s="124">
        <v>45</v>
      </c>
      <c r="B59" s="74"/>
      <c r="C59" s="76"/>
      <c r="D59" s="76"/>
      <c r="E59" s="78"/>
      <c r="F59" s="240"/>
      <c r="G59" s="49" t="str">
        <f>'Trang bìa BC'!$C$7</f>
        <v>AB12</v>
      </c>
      <c r="H59" s="49" t="s">
        <v>324</v>
      </c>
      <c r="I59" s="49" t="s">
        <v>426</v>
      </c>
      <c r="J59" s="38"/>
      <c r="K59" s="39"/>
    </row>
    <row r="60" spans="1:11" ht="16.149999999999999" customHeight="1" x14ac:dyDescent="0.25">
      <c r="A60" s="124">
        <v>46</v>
      </c>
      <c r="B60" s="74"/>
      <c r="C60" s="76"/>
      <c r="D60" s="76"/>
      <c r="E60" s="78"/>
      <c r="F60" s="240"/>
      <c r="G60" s="49" t="str">
        <f>'Trang bìa BC'!$C$7</f>
        <v>AB12</v>
      </c>
      <c r="H60" s="49" t="s">
        <v>324</v>
      </c>
      <c r="I60" s="49" t="s">
        <v>427</v>
      </c>
      <c r="J60" s="38"/>
      <c r="K60" s="39"/>
    </row>
    <row r="61" spans="1:11" ht="16.149999999999999" customHeight="1" x14ac:dyDescent="0.25">
      <c r="A61" s="124">
        <v>47</v>
      </c>
      <c r="B61" s="74"/>
      <c r="C61" s="76"/>
      <c r="D61" s="76"/>
      <c r="E61" s="78"/>
      <c r="F61" s="240"/>
      <c r="G61" s="49" t="str">
        <f>'Trang bìa BC'!$C$7</f>
        <v>AB12</v>
      </c>
      <c r="H61" s="49" t="s">
        <v>324</v>
      </c>
      <c r="I61" s="49" t="s">
        <v>428</v>
      </c>
      <c r="J61" s="38"/>
      <c r="K61" s="39"/>
    </row>
    <row r="62" spans="1:11" ht="16.149999999999999" customHeight="1" x14ac:dyDescent="0.25">
      <c r="A62" s="124">
        <v>48</v>
      </c>
      <c r="B62" s="74"/>
      <c r="C62" s="76"/>
      <c r="D62" s="76"/>
      <c r="E62" s="78"/>
      <c r="F62" s="240"/>
      <c r="G62" s="49" t="str">
        <f>'Trang bìa BC'!$C$7</f>
        <v>AB12</v>
      </c>
      <c r="H62" s="49" t="s">
        <v>324</v>
      </c>
      <c r="I62" s="49" t="s">
        <v>429</v>
      </c>
      <c r="J62" s="38"/>
      <c r="K62" s="39"/>
    </row>
    <row r="63" spans="1:11" ht="16.149999999999999" customHeight="1" x14ac:dyDescent="0.25">
      <c r="A63" s="124">
        <v>49</v>
      </c>
      <c r="B63" s="74"/>
      <c r="C63" s="76"/>
      <c r="D63" s="76"/>
      <c r="E63" s="78"/>
      <c r="F63" s="240"/>
      <c r="G63" s="49" t="str">
        <f>'Trang bìa BC'!$C$7</f>
        <v>AB12</v>
      </c>
      <c r="H63" s="49" t="s">
        <v>324</v>
      </c>
      <c r="I63" s="49" t="s">
        <v>430</v>
      </c>
      <c r="J63" s="38"/>
      <c r="K63" s="39"/>
    </row>
    <row r="64" spans="1:11" ht="16.149999999999999" customHeight="1" x14ac:dyDescent="0.25">
      <c r="A64" s="124">
        <v>50</v>
      </c>
      <c r="B64" s="74"/>
      <c r="C64" s="76"/>
      <c r="D64" s="76"/>
      <c r="E64" s="78"/>
      <c r="F64" s="240"/>
      <c r="G64" s="49" t="str">
        <f>'Trang bìa BC'!$C$7</f>
        <v>AB12</v>
      </c>
      <c r="H64" s="49" t="s">
        <v>324</v>
      </c>
      <c r="I64" s="49" t="s">
        <v>431</v>
      </c>
      <c r="J64" s="38"/>
      <c r="K64" s="39"/>
    </row>
    <row r="65" spans="1:11" ht="16.149999999999999" customHeight="1" x14ac:dyDescent="0.25">
      <c r="A65" s="141"/>
      <c r="B65" s="142" t="s">
        <v>82</v>
      </c>
      <c r="C65" s="230"/>
      <c r="D65" s="230"/>
      <c r="E65" s="143">
        <f>SUM(E15:E64)</f>
        <v>365000</v>
      </c>
      <c r="F65" s="144"/>
      <c r="G65" s="49" t="str">
        <f>'Trang bìa BC'!$C$7</f>
        <v>AB12</v>
      </c>
      <c r="H65" s="49" t="s">
        <v>324</v>
      </c>
      <c r="I65" s="49" t="s">
        <v>432</v>
      </c>
      <c r="J65" s="37"/>
      <c r="K65" s="40"/>
    </row>
    <row r="66" spans="1:11" s="89" customFormat="1" ht="16.149999999999999" customHeight="1" x14ac:dyDescent="0.25">
      <c r="A66" s="90"/>
      <c r="B66" s="91"/>
      <c r="C66" s="92"/>
      <c r="D66" s="92"/>
      <c r="E66" s="93"/>
      <c r="F66" s="94"/>
      <c r="J66" s="94"/>
      <c r="K66" s="95"/>
    </row>
    <row r="67" spans="1:11" ht="16.149999999999999" customHeight="1" x14ac:dyDescent="0.2">
      <c r="A67" s="26" t="s">
        <v>252</v>
      </c>
      <c r="E67" s="11"/>
      <c r="F67" s="7"/>
      <c r="J67" s="7"/>
    </row>
    <row r="68" spans="1:11" s="14" customFormat="1" ht="16.149999999999999" customHeight="1" x14ac:dyDescent="0.2">
      <c r="A68" s="145"/>
      <c r="B68" s="101" t="s">
        <v>154</v>
      </c>
      <c r="C68" s="102" t="s">
        <v>48</v>
      </c>
      <c r="D68" s="102" t="s">
        <v>50</v>
      </c>
      <c r="E68" s="146" t="s">
        <v>26</v>
      </c>
      <c r="F68" s="102" t="s">
        <v>60</v>
      </c>
      <c r="J68" s="23"/>
      <c r="K68" s="23"/>
    </row>
    <row r="69" spans="1:11" ht="16.149999999999999" customHeight="1" x14ac:dyDescent="0.2">
      <c r="A69" s="147">
        <v>1</v>
      </c>
      <c r="B69" s="148" t="s">
        <v>284</v>
      </c>
      <c r="C69" s="241">
        <v>65</v>
      </c>
      <c r="D69" s="242">
        <v>80</v>
      </c>
      <c r="E69" s="243">
        <f>C69+D69</f>
        <v>145</v>
      </c>
      <c r="F69" s="244"/>
      <c r="G69" s="49" t="str">
        <f>'Trang bìa BC'!$C$7</f>
        <v>AB12</v>
      </c>
      <c r="H69" s="49" t="s">
        <v>325</v>
      </c>
      <c r="I69" s="49" t="s">
        <v>433</v>
      </c>
      <c r="J69" s="41"/>
      <c r="K69" s="41"/>
    </row>
    <row r="70" spans="1:11" ht="16.149999999999999" customHeight="1" x14ac:dyDescent="0.2">
      <c r="A70" s="124">
        <v>2</v>
      </c>
      <c r="B70" s="149" t="s">
        <v>177</v>
      </c>
      <c r="C70" s="245">
        <v>65</v>
      </c>
      <c r="D70" s="78">
        <v>80</v>
      </c>
      <c r="E70" s="246">
        <f>C70+D70</f>
        <v>145</v>
      </c>
      <c r="F70" s="247"/>
      <c r="G70" s="49" t="str">
        <f>'Trang bìa BC'!$C$7</f>
        <v>AB12</v>
      </c>
      <c r="H70" s="49" t="s">
        <v>325</v>
      </c>
      <c r="I70" s="49" t="s">
        <v>434</v>
      </c>
      <c r="J70" s="42"/>
      <c r="K70" s="42"/>
    </row>
    <row r="71" spans="1:11" ht="16.149999999999999" customHeight="1" x14ac:dyDescent="0.25">
      <c r="A71" s="121">
        <v>3</v>
      </c>
      <c r="B71" s="123" t="s">
        <v>179</v>
      </c>
      <c r="C71" s="248">
        <v>40</v>
      </c>
      <c r="D71" s="85">
        <v>5</v>
      </c>
      <c r="E71" s="246">
        <f>C71+D71</f>
        <v>45</v>
      </c>
      <c r="F71" s="249"/>
      <c r="G71" s="49" t="str">
        <f>'Trang bìa BC'!$C$7</f>
        <v>AB12</v>
      </c>
      <c r="H71" s="49" t="s">
        <v>325</v>
      </c>
      <c r="I71" s="49" t="s">
        <v>435</v>
      </c>
      <c r="J71" s="40"/>
      <c r="K71" s="40"/>
    </row>
    <row r="72" spans="1:11" ht="16.149999999999999" customHeight="1" x14ac:dyDescent="0.25">
      <c r="A72" s="31"/>
      <c r="B72" s="32"/>
      <c r="C72" s="36"/>
      <c r="D72" s="36"/>
      <c r="E72" s="33"/>
      <c r="F72" s="37"/>
      <c r="J72" s="37"/>
      <c r="K72" s="40"/>
    </row>
    <row r="73" spans="1:11" s="14" customFormat="1" ht="16.149999999999999" customHeight="1" x14ac:dyDescent="0.2">
      <c r="A73" s="26" t="s">
        <v>253</v>
      </c>
      <c r="B73" s="13"/>
      <c r="C73" s="22"/>
      <c r="D73" s="27"/>
    </row>
    <row r="74" spans="1:11" s="14" customFormat="1" ht="16.149999999999999" customHeight="1" x14ac:dyDescent="0.2">
      <c r="A74" s="137"/>
      <c r="B74" s="150" t="s">
        <v>154</v>
      </c>
      <c r="C74" s="106" t="s">
        <v>603</v>
      </c>
      <c r="D74" s="283" t="s">
        <v>214</v>
      </c>
      <c r="E74" s="285"/>
      <c r="F74" s="151" t="s">
        <v>60</v>
      </c>
    </row>
    <row r="75" spans="1:11" ht="16.149999999999999" customHeight="1" x14ac:dyDescent="0.2">
      <c r="A75" s="152">
        <v>1</v>
      </c>
      <c r="B75" s="153" t="s">
        <v>265</v>
      </c>
      <c r="C75" s="250">
        <v>120</v>
      </c>
      <c r="D75" s="320"/>
      <c r="E75" s="321"/>
      <c r="F75" s="251"/>
      <c r="G75" s="49" t="str">
        <f>'Trang bìa BC'!$C$7</f>
        <v>AB12</v>
      </c>
      <c r="H75" s="49" t="s">
        <v>326</v>
      </c>
      <c r="I75" s="49" t="s">
        <v>436</v>
      </c>
    </row>
    <row r="76" spans="1:11" ht="24.75" customHeight="1" x14ac:dyDescent="0.2">
      <c r="A76" s="152">
        <v>2</v>
      </c>
      <c r="B76" s="122" t="s">
        <v>267</v>
      </c>
      <c r="C76" s="252">
        <f>C75*50</f>
        <v>6000</v>
      </c>
      <c r="D76" s="315"/>
      <c r="E76" s="319"/>
      <c r="F76" s="251"/>
      <c r="G76" s="49" t="str">
        <f>'Trang bìa BC'!$C$7</f>
        <v>AB12</v>
      </c>
      <c r="H76" s="49" t="s">
        <v>326</v>
      </c>
      <c r="I76" s="49" t="s">
        <v>437</v>
      </c>
    </row>
    <row r="77" spans="1:11" ht="16.5" customHeight="1" x14ac:dyDescent="0.2">
      <c r="A77" s="152">
        <v>3</v>
      </c>
      <c r="B77" s="122" t="s">
        <v>266</v>
      </c>
      <c r="C77" s="253">
        <v>3000</v>
      </c>
      <c r="D77" s="317"/>
      <c r="E77" s="318"/>
      <c r="F77" s="251"/>
      <c r="G77" s="49" t="str">
        <f>'Trang bìa BC'!$C$7</f>
        <v>AB12</v>
      </c>
      <c r="H77" s="49" t="s">
        <v>326</v>
      </c>
      <c r="I77" s="49" t="s">
        <v>438</v>
      </c>
    </row>
    <row r="78" spans="1:11" ht="16.149999999999999" customHeight="1" x14ac:dyDescent="0.2">
      <c r="A78" s="152">
        <v>4</v>
      </c>
      <c r="B78" s="122" t="s">
        <v>173</v>
      </c>
      <c r="C78" s="253">
        <v>4000</v>
      </c>
      <c r="D78" s="315"/>
      <c r="E78" s="319"/>
      <c r="F78" s="251"/>
      <c r="G78" s="49" t="str">
        <f>'Trang bìa BC'!$C$7</f>
        <v>AB12</v>
      </c>
      <c r="H78" s="49" t="s">
        <v>326</v>
      </c>
      <c r="I78" s="49" t="s">
        <v>439</v>
      </c>
    </row>
    <row r="79" spans="1:11" ht="16.149999999999999" customHeight="1" x14ac:dyDescent="0.2">
      <c r="A79" s="152">
        <v>5</v>
      </c>
      <c r="B79" s="122" t="s">
        <v>285</v>
      </c>
      <c r="C79" s="253">
        <v>200000</v>
      </c>
      <c r="D79" s="315"/>
      <c r="E79" s="319"/>
      <c r="F79" s="251"/>
      <c r="G79" s="49" t="str">
        <f>'Trang bìa BC'!$C$7</f>
        <v>AB12</v>
      </c>
      <c r="H79" s="49" t="s">
        <v>326</v>
      </c>
      <c r="I79" s="49" t="s">
        <v>440</v>
      </c>
    </row>
    <row r="80" spans="1:11" ht="16.149999999999999" customHeight="1" x14ac:dyDescent="0.2">
      <c r="A80" s="152">
        <v>6</v>
      </c>
      <c r="B80" s="122" t="s">
        <v>174</v>
      </c>
      <c r="C80" s="254">
        <f>C79/'Tiêu chuẩn 5'!J47</f>
        <v>4.8921524981776736</v>
      </c>
      <c r="D80" s="323"/>
      <c r="E80" s="324"/>
      <c r="F80" s="255"/>
      <c r="G80" s="49" t="str">
        <f>'Trang bìa BC'!$C$7</f>
        <v>AB12</v>
      </c>
      <c r="H80" s="49" t="s">
        <v>326</v>
      </c>
      <c r="I80" s="49" t="s">
        <v>441</v>
      </c>
    </row>
    <row r="81" spans="1:9" ht="16.149999999999999" customHeight="1" x14ac:dyDescent="0.2">
      <c r="A81" s="152">
        <v>7</v>
      </c>
      <c r="B81" s="122" t="s">
        <v>175</v>
      </c>
      <c r="C81" s="254">
        <f>C77/C76*5+C78/(C76-C77)*C80</f>
        <v>9.0228699975702309</v>
      </c>
      <c r="D81" s="325"/>
      <c r="E81" s="326"/>
      <c r="F81" s="255"/>
      <c r="G81" s="49" t="str">
        <f>'Trang bìa BC'!$C$7</f>
        <v>AB12</v>
      </c>
      <c r="H81" s="49" t="s">
        <v>326</v>
      </c>
      <c r="I81" s="49" t="s">
        <v>442</v>
      </c>
    </row>
    <row r="83" spans="1:9" ht="16.149999999999999" customHeight="1" x14ac:dyDescent="0.2">
      <c r="A83" s="26" t="s">
        <v>250</v>
      </c>
      <c r="B83" s="13"/>
      <c r="C83" s="22"/>
      <c r="D83" s="27"/>
      <c r="E83" s="14"/>
      <c r="F83" s="14"/>
    </row>
    <row r="84" spans="1:9" ht="16.149999999999999" customHeight="1" x14ac:dyDescent="0.2">
      <c r="A84" s="137"/>
      <c r="B84" s="154" t="s">
        <v>154</v>
      </c>
      <c r="C84" s="102" t="s">
        <v>70</v>
      </c>
      <c r="D84" s="283" t="s">
        <v>60</v>
      </c>
      <c r="E84" s="283"/>
      <c r="F84" s="283"/>
    </row>
    <row r="85" spans="1:9" ht="16.149999999999999" customHeight="1" x14ac:dyDescent="0.2">
      <c r="A85" s="152">
        <v>1</v>
      </c>
      <c r="B85" s="122" t="s">
        <v>192</v>
      </c>
      <c r="C85" s="256">
        <v>25000</v>
      </c>
      <c r="D85" s="317"/>
      <c r="E85" s="322"/>
      <c r="F85" s="322"/>
      <c r="G85" s="49" t="str">
        <f>'Trang bìa BC'!$C$7</f>
        <v>AB12</v>
      </c>
      <c r="H85" s="49" t="s">
        <v>443</v>
      </c>
      <c r="I85" s="49" t="s">
        <v>444</v>
      </c>
    </row>
    <row r="86" spans="1:9" ht="16.149999999999999" customHeight="1" x14ac:dyDescent="0.2">
      <c r="A86" s="152">
        <v>2</v>
      </c>
      <c r="B86" s="122" t="s">
        <v>268</v>
      </c>
      <c r="C86" s="257">
        <v>5024</v>
      </c>
      <c r="D86" s="315"/>
      <c r="E86" s="316"/>
      <c r="F86" s="316"/>
      <c r="G86" s="49" t="str">
        <f>'Trang bìa BC'!$C$7</f>
        <v>AB12</v>
      </c>
      <c r="H86" s="49" t="s">
        <v>443</v>
      </c>
      <c r="I86" s="49" t="s">
        <v>445</v>
      </c>
    </row>
    <row r="87" spans="1:9" ht="16.149999999999999" customHeight="1" x14ac:dyDescent="0.2">
      <c r="G87" s="49"/>
      <c r="H87" s="49"/>
    </row>
    <row r="88" spans="1:9" s="5" customFormat="1" ht="18.600000000000001" customHeight="1" x14ac:dyDescent="0.2">
      <c r="A88" s="100"/>
      <c r="B88" s="101" t="s">
        <v>84</v>
      </c>
      <c r="C88" s="106"/>
      <c r="D88" s="106" t="s">
        <v>83</v>
      </c>
      <c r="E88" s="155"/>
      <c r="F88" s="146"/>
    </row>
    <row r="89" spans="1:9" s="14" customFormat="1" ht="16.149999999999999" customHeight="1" x14ac:dyDescent="0.2">
      <c r="A89" s="105">
        <v>3.1</v>
      </c>
      <c r="B89" s="105" t="s">
        <v>282</v>
      </c>
      <c r="C89" s="156"/>
      <c r="D89" s="156">
        <f>E11/'Tiêu chuẩn 5'!L47</f>
        <v>5.0552804276392775</v>
      </c>
      <c r="E89" s="146"/>
      <c r="F89" s="157"/>
      <c r="G89" s="49" t="str">
        <f>'Trang bìa BC'!$C$7</f>
        <v>AB12</v>
      </c>
      <c r="H89" s="49" t="s">
        <v>446</v>
      </c>
      <c r="I89" s="49" t="s">
        <v>447</v>
      </c>
    </row>
    <row r="90" spans="1:9" s="14" customFormat="1" ht="16.149999999999999" customHeight="1" x14ac:dyDescent="0.2">
      <c r="A90" s="105">
        <v>3.2</v>
      </c>
      <c r="B90" s="105" t="s">
        <v>283</v>
      </c>
      <c r="C90" s="156"/>
      <c r="D90" s="156">
        <f>E65/'Tiêu chuẩn 5'!L47</f>
        <v>6.8339902077345789</v>
      </c>
      <c r="E90" s="146"/>
      <c r="F90" s="157"/>
      <c r="G90" s="49" t="str">
        <f>'Trang bìa BC'!$C$7</f>
        <v>AB12</v>
      </c>
      <c r="H90" s="49" t="s">
        <v>448</v>
      </c>
      <c r="I90" s="49" t="s">
        <v>453</v>
      </c>
    </row>
    <row r="91" spans="1:9" s="14" customFormat="1" ht="16.149999999999999" customHeight="1" x14ac:dyDescent="0.2">
      <c r="A91" s="105">
        <v>3.3</v>
      </c>
      <c r="B91" s="105" t="s">
        <v>149</v>
      </c>
      <c r="C91" s="158"/>
      <c r="D91" s="158">
        <f>E70/E69</f>
        <v>1</v>
      </c>
      <c r="E91" s="146"/>
      <c r="F91" s="157"/>
      <c r="G91" s="49" t="str">
        <f>'Trang bìa BC'!$C$7</f>
        <v>AB12</v>
      </c>
      <c r="H91" s="49" t="s">
        <v>449</v>
      </c>
      <c r="I91" s="49" t="s">
        <v>454</v>
      </c>
    </row>
    <row r="92" spans="1:9" s="14" customFormat="1" ht="16.149999999999999" customHeight="1" x14ac:dyDescent="0.2">
      <c r="A92" s="105"/>
      <c r="B92" s="105" t="s">
        <v>281</v>
      </c>
      <c r="C92" s="158"/>
      <c r="D92" s="159">
        <f>C71/C70</f>
        <v>0.61538461538461542</v>
      </c>
      <c r="E92" s="146"/>
      <c r="F92" s="157"/>
      <c r="G92" s="49" t="str">
        <f>'Trang bìa BC'!$C$7</f>
        <v>AB12</v>
      </c>
      <c r="H92" s="49" t="s">
        <v>449</v>
      </c>
      <c r="I92" s="49" t="s">
        <v>455</v>
      </c>
    </row>
    <row r="93" spans="1:9" s="14" customFormat="1" ht="16.149999999999999" customHeight="1" x14ac:dyDescent="0.2">
      <c r="A93" s="105">
        <v>3.4</v>
      </c>
      <c r="B93" s="105" t="s">
        <v>171</v>
      </c>
      <c r="C93" s="156"/>
      <c r="D93" s="156">
        <f>(C77+C78)/C75</f>
        <v>58.333333333333336</v>
      </c>
      <c r="E93" s="146"/>
      <c r="F93" s="157"/>
      <c r="G93" s="49" t="str">
        <f>'Trang bìa BC'!$C$7</f>
        <v>AB12</v>
      </c>
      <c r="H93" s="49" t="s">
        <v>450</v>
      </c>
      <c r="I93" s="49" t="s">
        <v>456</v>
      </c>
    </row>
    <row r="94" spans="1:9" s="14" customFormat="1" ht="16.149999999999999" customHeight="1" x14ac:dyDescent="0.2">
      <c r="A94" s="105"/>
      <c r="B94" s="105" t="s">
        <v>81</v>
      </c>
      <c r="C94" s="156"/>
      <c r="D94" s="156">
        <f>C81</f>
        <v>9.0228699975702309</v>
      </c>
      <c r="E94" s="146"/>
      <c r="F94" s="157"/>
      <c r="G94" s="49" t="str">
        <f>'Trang bìa BC'!$C$7</f>
        <v>AB12</v>
      </c>
      <c r="H94" s="49" t="s">
        <v>450</v>
      </c>
      <c r="I94" s="49" t="s">
        <v>457</v>
      </c>
    </row>
    <row r="95" spans="1:9" s="14" customFormat="1" ht="16.149999999999999" customHeight="1" x14ac:dyDescent="0.2">
      <c r="A95" s="105">
        <v>3.5</v>
      </c>
      <c r="B95" s="105" t="s">
        <v>191</v>
      </c>
      <c r="C95" s="160"/>
      <c r="D95" s="156">
        <f>C85/ROUNDUP('Tiêu chuẩn 5'!H47/1000,0)</f>
        <v>568.18181818181813</v>
      </c>
      <c r="E95" s="146"/>
      <c r="F95" s="157"/>
      <c r="G95" s="49" t="str">
        <f>'Trang bìa BC'!$C$7</f>
        <v>AB12</v>
      </c>
      <c r="H95" s="49" t="s">
        <v>451</v>
      </c>
      <c r="I95" s="49" t="s">
        <v>458</v>
      </c>
    </row>
    <row r="96" spans="1:9" s="14" customFormat="1" ht="16.149999999999999" customHeight="1" x14ac:dyDescent="0.2">
      <c r="A96" s="105"/>
      <c r="B96" s="105" t="s">
        <v>221</v>
      </c>
      <c r="C96" s="160"/>
      <c r="D96" s="156">
        <f>C86/ROUNDUP('Tiêu chuẩn 5'!H47/1000,0)</f>
        <v>114.18181818181819</v>
      </c>
      <c r="E96" s="146"/>
      <c r="F96" s="157"/>
      <c r="G96" s="49" t="str">
        <f>'Trang bìa BC'!$C$7</f>
        <v>AB12</v>
      </c>
      <c r="H96" s="49" t="s">
        <v>451</v>
      </c>
      <c r="I96" s="49" t="s">
        <v>459</v>
      </c>
    </row>
    <row r="97" spans="1:9" s="14" customFormat="1" ht="16.149999999999999" customHeight="1" x14ac:dyDescent="0.2">
      <c r="A97" s="105">
        <v>3.6</v>
      </c>
      <c r="B97" s="105" t="s">
        <v>172</v>
      </c>
      <c r="C97" s="159"/>
      <c r="D97" s="159">
        <f>'Số liệu khảo sát sinh viên'!H8</f>
        <v>0.82905982905982911</v>
      </c>
      <c r="E97" s="146"/>
      <c r="F97" s="157"/>
      <c r="G97" s="49" t="str">
        <f>'Trang bìa BC'!$C$7</f>
        <v>AB12</v>
      </c>
      <c r="H97" s="49" t="s">
        <v>452</v>
      </c>
      <c r="I97" s="49" t="s">
        <v>460</v>
      </c>
    </row>
    <row r="98" spans="1:9" s="14" customFormat="1" ht="16.149999999999999" customHeight="1" x14ac:dyDescent="0.2">
      <c r="A98" s="24"/>
      <c r="B98" s="29"/>
      <c r="C98" s="34"/>
      <c r="D98" s="34"/>
      <c r="E98" s="30"/>
    </row>
    <row r="107" spans="1:9"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sheetData>
  <sheetProtection algorithmName="SHA-512" hashValue="Hz7H0gne86FojXUuzeTJ6Cd+d1dm1NfvTy8R0doiPjOJ8/SVc1Dz/u02OOJ0rHQxvmAzL9xmm7tEdYgizXYpMg==" saltValue="go4aJFT8LY8u1UtrIPJtBw==" spinCount="100000" sheet="1" objects="1" scenarios="1"/>
  <dataConsolidate/>
  <mergeCells count="11">
    <mergeCell ref="D86:F86"/>
    <mergeCell ref="D77:E77"/>
    <mergeCell ref="D78:E78"/>
    <mergeCell ref="D79:E79"/>
    <mergeCell ref="D74:E74"/>
    <mergeCell ref="D75:E75"/>
    <mergeCell ref="D76:E76"/>
    <mergeCell ref="D85:F85"/>
    <mergeCell ref="D80:E80"/>
    <mergeCell ref="D81:E81"/>
    <mergeCell ref="D84:F84"/>
  </mergeCells>
  <dataValidations count="2">
    <dataValidation type="list" allowBlank="1" showInputMessage="1" showErrorMessage="1" sqref="D4:D10">
      <formula1>"Sở hữu,Liên kết,Thuê lâu năm"</formula1>
    </dataValidation>
    <dataValidation type="list" allowBlank="1" showInputMessage="1" showErrorMessage="1" sqref="D15:D64">
      <formula1>"Đào tạo,Nghiên cứu,Hành chính,Kết hợp"</formula1>
    </dataValidation>
  </dataValidations>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rowBreaks count="2" manualBreakCount="2">
    <brk id="12"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45" zoomScaleNormal="100" zoomScalePageLayoutView="115" workbookViewId="0">
      <selection activeCell="C18" sqref="C18:C23"/>
    </sheetView>
  </sheetViews>
  <sheetFormatPr defaultColWidth="9.28515625" defaultRowHeight="16.149999999999999" customHeight="1" x14ac:dyDescent="0.2"/>
  <cols>
    <col min="1" max="1" width="4.28515625" style="6" customWidth="1"/>
    <col min="2" max="2" width="46.7109375" style="1" customWidth="1"/>
    <col min="3" max="3" width="12.28515625" style="4" customWidth="1"/>
    <col min="4" max="4" width="12.5703125" style="2" customWidth="1"/>
    <col min="5" max="5" width="12.5703125" style="3" customWidth="1"/>
    <col min="6" max="6" width="12.7109375" style="4" customWidth="1"/>
    <col min="7" max="7" width="43.85546875" style="4" customWidth="1"/>
    <col min="8" max="8" width="10.28515625" style="4" customWidth="1"/>
    <col min="9" max="9" width="10.42578125" style="4" customWidth="1"/>
    <col min="10" max="10" width="10" style="4" customWidth="1"/>
    <col min="11" max="16384" width="9.28515625" style="4"/>
  </cols>
  <sheetData>
    <row r="1" spans="1:12" s="19" customFormat="1" ht="24.6" customHeight="1" x14ac:dyDescent="0.2">
      <c r="A1" s="20" t="s">
        <v>67</v>
      </c>
      <c r="B1" s="17"/>
      <c r="D1" s="16"/>
      <c r="E1" s="18"/>
    </row>
    <row r="2" spans="1:12" s="14" customFormat="1" ht="16.149999999999999" customHeight="1" x14ac:dyDescent="0.2">
      <c r="A2" s="26" t="s">
        <v>248</v>
      </c>
      <c r="B2" s="13"/>
      <c r="D2" s="22"/>
      <c r="E2" s="27"/>
      <c r="F2" s="29" t="s">
        <v>71</v>
      </c>
      <c r="G2" s="14" t="s">
        <v>107</v>
      </c>
    </row>
    <row r="3" spans="1:12" s="14" customFormat="1" ht="16.149999999999999" customHeight="1" x14ac:dyDescent="0.2">
      <c r="A3" s="163"/>
      <c r="B3" s="164" t="s">
        <v>154</v>
      </c>
      <c r="C3" s="178">
        <f ca="1">YEAR(TODAY())-1</f>
        <v>2022</v>
      </c>
      <c r="D3" s="179">
        <f ca="1">C3-1</f>
        <v>2021</v>
      </c>
      <c r="E3" s="178">
        <f ca="1">D3-1</f>
        <v>2020</v>
      </c>
      <c r="F3" s="178">
        <f ca="1">E3-1</f>
        <v>2019</v>
      </c>
      <c r="G3" s="180" t="s">
        <v>169</v>
      </c>
      <c r="H3" s="30" t="s">
        <v>215</v>
      </c>
      <c r="I3" s="30" t="s">
        <v>320</v>
      </c>
      <c r="J3" s="30" t="s">
        <v>321</v>
      </c>
    </row>
    <row r="4" spans="1:12" s="8" customFormat="1" ht="16.149999999999999" customHeight="1" x14ac:dyDescent="0.2">
      <c r="A4" s="167" t="s">
        <v>101</v>
      </c>
      <c r="B4" s="168" t="s">
        <v>113</v>
      </c>
      <c r="C4" s="231">
        <f>SUBTOTAL(9,C5:C16)</f>
        <v>2481</v>
      </c>
      <c r="D4" s="231">
        <f>SUBTOTAL(9,D5:D16)</f>
        <v>2455</v>
      </c>
      <c r="E4" s="231">
        <f>SUBTOTAL(9,E5:E16)</f>
        <v>2430</v>
      </c>
      <c r="F4" s="231">
        <f>SUBTOTAL(9,F5:F16)</f>
        <v>2420</v>
      </c>
      <c r="G4" s="260"/>
      <c r="H4" s="49" t="str">
        <f>'Trang bìa BC'!$C$7</f>
        <v>AB12</v>
      </c>
      <c r="I4" s="49" t="s">
        <v>569</v>
      </c>
      <c r="J4" s="49" t="s">
        <v>570</v>
      </c>
    </row>
    <row r="5" spans="1:12" s="8" customFormat="1" ht="16.149999999999999" customHeight="1" x14ac:dyDescent="0.2">
      <c r="A5" s="167" t="s">
        <v>89</v>
      </c>
      <c r="B5" s="168" t="s">
        <v>114</v>
      </c>
      <c r="C5" s="231">
        <f>SUBTOTAL(9,C6:C10)</f>
        <v>320</v>
      </c>
      <c r="D5" s="231">
        <f>SUBTOTAL(9,D6:D10)</f>
        <v>290</v>
      </c>
      <c r="E5" s="231">
        <f>SUBTOTAL(9,E6:E10)</f>
        <v>270</v>
      </c>
      <c r="F5" s="231">
        <f>SUBTOTAL(9,F6:F10)</f>
        <v>270</v>
      </c>
      <c r="G5" s="261"/>
      <c r="H5" s="49" t="str">
        <f>'Trang bìa BC'!$C$7</f>
        <v>AB12</v>
      </c>
      <c r="I5" s="49" t="s">
        <v>569</v>
      </c>
      <c r="J5" s="49" t="s">
        <v>571</v>
      </c>
    </row>
    <row r="6" spans="1:12" ht="16.149999999999999" customHeight="1" x14ac:dyDescent="0.2">
      <c r="A6" s="124">
        <v>1</v>
      </c>
      <c r="B6" s="169" t="s">
        <v>118</v>
      </c>
      <c r="C6" s="259">
        <v>250</v>
      </c>
      <c r="D6" s="259">
        <v>220</v>
      </c>
      <c r="E6" s="259">
        <v>200</v>
      </c>
      <c r="F6" s="259">
        <v>200</v>
      </c>
      <c r="G6" s="259"/>
      <c r="H6" s="49" t="str">
        <f>'Trang bìa BC'!$C$7</f>
        <v>AB12</v>
      </c>
      <c r="I6" s="49" t="s">
        <v>569</v>
      </c>
      <c r="J6" s="49" t="s">
        <v>572</v>
      </c>
    </row>
    <row r="7" spans="1:12" ht="16.149999999999999" customHeight="1" x14ac:dyDescent="0.2">
      <c r="A7" s="124">
        <v>2</v>
      </c>
      <c r="B7" s="169" t="s">
        <v>119</v>
      </c>
      <c r="C7" s="259">
        <v>50</v>
      </c>
      <c r="D7" s="259">
        <v>50</v>
      </c>
      <c r="E7" s="259">
        <v>50</v>
      </c>
      <c r="F7" s="259">
        <v>50</v>
      </c>
      <c r="G7" s="259"/>
      <c r="H7" s="49" t="str">
        <f>'Trang bìa BC'!$C$7</f>
        <v>AB12</v>
      </c>
      <c r="I7" s="49" t="s">
        <v>569</v>
      </c>
      <c r="J7" s="49" t="s">
        <v>573</v>
      </c>
    </row>
    <row r="8" spans="1:12" ht="16.149999999999999" customHeight="1" x14ac:dyDescent="0.2">
      <c r="A8" s="124">
        <v>3</v>
      </c>
      <c r="B8" s="169" t="s">
        <v>120</v>
      </c>
      <c r="C8" s="259">
        <v>10</v>
      </c>
      <c r="D8" s="259">
        <v>10</v>
      </c>
      <c r="E8" s="259">
        <v>10</v>
      </c>
      <c r="F8" s="259">
        <v>10</v>
      </c>
      <c r="G8" s="259"/>
      <c r="H8" s="49" t="str">
        <f>'Trang bìa BC'!$C$7</f>
        <v>AB12</v>
      </c>
      <c r="I8" s="49" t="s">
        <v>569</v>
      </c>
      <c r="J8" s="49" t="s">
        <v>574</v>
      </c>
    </row>
    <row r="9" spans="1:12" ht="16.149999999999999" customHeight="1" x14ac:dyDescent="0.2">
      <c r="A9" s="124">
        <v>4</v>
      </c>
      <c r="B9" s="169" t="s">
        <v>121</v>
      </c>
      <c r="C9" s="259"/>
      <c r="D9" s="259"/>
      <c r="E9" s="259"/>
      <c r="F9" s="259"/>
      <c r="G9" s="259"/>
      <c r="H9" s="49" t="str">
        <f>'Trang bìa BC'!$C$7</f>
        <v>AB12</v>
      </c>
      <c r="I9" s="49" t="s">
        <v>569</v>
      </c>
      <c r="J9" s="49" t="s">
        <v>575</v>
      </c>
    </row>
    <row r="10" spans="1:12" ht="16.149999999999999" customHeight="1" x14ac:dyDescent="0.2">
      <c r="A10" s="124">
        <v>5</v>
      </c>
      <c r="B10" s="169" t="s">
        <v>122</v>
      </c>
      <c r="C10" s="259">
        <v>10</v>
      </c>
      <c r="D10" s="259">
        <v>10</v>
      </c>
      <c r="E10" s="259">
        <v>10</v>
      </c>
      <c r="F10" s="259">
        <v>10</v>
      </c>
      <c r="G10" s="259"/>
      <c r="H10" s="49" t="str">
        <f>'Trang bìa BC'!$C$7</f>
        <v>AB12</v>
      </c>
      <c r="I10" s="49" t="s">
        <v>569</v>
      </c>
      <c r="J10" s="49" t="s">
        <v>576</v>
      </c>
    </row>
    <row r="11" spans="1:12" ht="16.149999999999999" customHeight="1" x14ac:dyDescent="0.2">
      <c r="A11" s="170" t="s">
        <v>93</v>
      </c>
      <c r="B11" s="171" t="s">
        <v>115</v>
      </c>
      <c r="C11" s="231">
        <v>1191</v>
      </c>
      <c r="D11" s="231">
        <v>1195</v>
      </c>
      <c r="E11" s="231">
        <v>1190</v>
      </c>
      <c r="F11" s="231">
        <v>1180</v>
      </c>
      <c r="G11" s="261"/>
      <c r="H11" s="49" t="str">
        <f>'Trang bìa BC'!$C$7</f>
        <v>AB12</v>
      </c>
      <c r="I11" s="49" t="s">
        <v>569</v>
      </c>
      <c r="J11" s="49" t="s">
        <v>577</v>
      </c>
    </row>
    <row r="12" spans="1:12" ht="16.149999999999999" customHeight="1" x14ac:dyDescent="0.2">
      <c r="A12" s="124">
        <v>1</v>
      </c>
      <c r="B12" s="169" t="s">
        <v>123</v>
      </c>
      <c r="C12" s="259">
        <v>20</v>
      </c>
      <c r="D12" s="259">
        <v>20</v>
      </c>
      <c r="E12" s="259">
        <v>20</v>
      </c>
      <c r="F12" s="259">
        <v>20</v>
      </c>
      <c r="G12" s="259"/>
      <c r="H12" s="49" t="str">
        <f>'Trang bìa BC'!$C$7</f>
        <v>AB12</v>
      </c>
      <c r="I12" s="49" t="s">
        <v>569</v>
      </c>
      <c r="J12" s="49" t="s">
        <v>578</v>
      </c>
    </row>
    <row r="13" spans="1:12" ht="16.149999999999999" customHeight="1" x14ac:dyDescent="0.2">
      <c r="A13" s="124">
        <v>2</v>
      </c>
      <c r="B13" s="169" t="s">
        <v>124</v>
      </c>
      <c r="C13" s="259">
        <v>900</v>
      </c>
      <c r="D13" s="259">
        <v>900</v>
      </c>
      <c r="E13" s="259">
        <v>900</v>
      </c>
      <c r="F13" s="259">
        <v>900</v>
      </c>
      <c r="G13" s="259"/>
      <c r="H13" s="49" t="str">
        <f>'Trang bìa BC'!$C$7</f>
        <v>AB12</v>
      </c>
      <c r="I13" s="49" t="s">
        <v>569</v>
      </c>
      <c r="J13" s="49" t="s">
        <v>579</v>
      </c>
      <c r="L13" s="258"/>
    </row>
    <row r="14" spans="1:12" ht="16.149999999999999" customHeight="1" x14ac:dyDescent="0.2">
      <c r="A14" s="124">
        <v>3</v>
      </c>
      <c r="B14" s="169" t="s">
        <v>125</v>
      </c>
      <c r="C14" s="259">
        <v>50</v>
      </c>
      <c r="D14" s="259">
        <v>50</v>
      </c>
      <c r="E14" s="259">
        <v>50</v>
      </c>
      <c r="F14" s="259">
        <v>50</v>
      </c>
      <c r="G14" s="259"/>
      <c r="H14" s="49" t="str">
        <f>'Trang bìa BC'!$C$7</f>
        <v>AB12</v>
      </c>
      <c r="I14" s="49" t="s">
        <v>569</v>
      </c>
      <c r="J14" s="49" t="s">
        <v>580</v>
      </c>
    </row>
    <row r="15" spans="1:12" ht="16.149999999999999" customHeight="1" x14ac:dyDescent="0.2">
      <c r="A15" s="124">
        <v>4</v>
      </c>
      <c r="B15" s="169" t="s">
        <v>126</v>
      </c>
      <c r="C15" s="259"/>
      <c r="D15" s="259"/>
      <c r="E15" s="259"/>
      <c r="F15" s="259"/>
      <c r="G15" s="259"/>
      <c r="H15" s="49" t="str">
        <f>'Trang bìa BC'!$C$7</f>
        <v>AB12</v>
      </c>
      <c r="I15" s="49" t="s">
        <v>569</v>
      </c>
      <c r="J15" s="49" t="s">
        <v>581</v>
      </c>
    </row>
    <row r="16" spans="1:12" ht="16.149999999999999" customHeight="1" x14ac:dyDescent="0.2">
      <c r="A16" s="124">
        <v>5</v>
      </c>
      <c r="B16" s="169" t="s">
        <v>127</v>
      </c>
      <c r="C16" s="259"/>
      <c r="D16" s="259"/>
      <c r="E16" s="259"/>
      <c r="F16" s="259"/>
      <c r="G16" s="259"/>
      <c r="H16" s="49" t="str">
        <f>'Trang bìa BC'!$C$7</f>
        <v>AB12</v>
      </c>
      <c r="I16" s="49" t="s">
        <v>569</v>
      </c>
      <c r="J16" s="49" t="s">
        <v>582</v>
      </c>
    </row>
    <row r="17" spans="1:10" ht="16.149999999999999" customHeight="1" x14ac:dyDescent="0.2">
      <c r="A17" s="170" t="s">
        <v>102</v>
      </c>
      <c r="B17" s="173" t="s">
        <v>116</v>
      </c>
      <c r="C17" s="231">
        <f>SUBTOTAL(9,C18:C23)</f>
        <v>1290</v>
      </c>
      <c r="D17" s="231">
        <f>SUBTOTAL(9,D18:D23)</f>
        <v>1260</v>
      </c>
      <c r="E17" s="231">
        <f>SUBTOTAL(9,E18:E23)</f>
        <v>1140</v>
      </c>
      <c r="F17" s="231">
        <f>SUBTOTAL(9,F18:F23)</f>
        <v>1240</v>
      </c>
      <c r="G17" s="260"/>
      <c r="H17" s="49" t="str">
        <f>'Trang bìa BC'!$C$7</f>
        <v>AB12</v>
      </c>
      <c r="I17" s="49" t="s">
        <v>569</v>
      </c>
      <c r="J17" s="49" t="s">
        <v>583</v>
      </c>
    </row>
    <row r="18" spans="1:10" s="8" customFormat="1" ht="16.149999999999999" customHeight="1" x14ac:dyDescent="0.2">
      <c r="A18" s="167" t="s">
        <v>89</v>
      </c>
      <c r="B18" s="168" t="s">
        <v>117</v>
      </c>
      <c r="C18" s="261">
        <f>SUBTOTAL(9,C19:C20)</f>
        <v>120</v>
      </c>
      <c r="D18" s="261">
        <f>SUBTOTAL(9,D19:D20)</f>
        <v>120</v>
      </c>
      <c r="E18" s="261">
        <f>SUBTOTAL(9,E19:E20)</f>
        <v>120</v>
      </c>
      <c r="F18" s="261">
        <f>SUBTOTAL(9,F19:F20)</f>
        <v>120</v>
      </c>
      <c r="G18" s="261"/>
      <c r="H18" s="49" t="str">
        <f>'Trang bìa BC'!$C$7</f>
        <v>AB12</v>
      </c>
      <c r="I18" s="49" t="s">
        <v>569</v>
      </c>
      <c r="J18" s="49" t="s">
        <v>584</v>
      </c>
    </row>
    <row r="19" spans="1:10" s="8" customFormat="1" ht="16.149999999999999" customHeight="1" x14ac:dyDescent="0.2">
      <c r="A19" s="175">
        <v>1</v>
      </c>
      <c r="B19" s="176" t="s">
        <v>128</v>
      </c>
      <c r="C19" s="259">
        <v>20</v>
      </c>
      <c r="D19" s="259">
        <v>20</v>
      </c>
      <c r="E19" s="259">
        <v>20</v>
      </c>
      <c r="F19" s="259">
        <v>20</v>
      </c>
      <c r="G19" s="259"/>
      <c r="H19" s="49" t="str">
        <f>'Trang bìa BC'!$C$7</f>
        <v>AB12</v>
      </c>
      <c r="I19" s="49" t="s">
        <v>569</v>
      </c>
      <c r="J19" s="49" t="s">
        <v>585</v>
      </c>
    </row>
    <row r="20" spans="1:10" s="8" customFormat="1" ht="16.149999999999999" customHeight="1" x14ac:dyDescent="0.2">
      <c r="A20" s="175">
        <v>2</v>
      </c>
      <c r="B20" s="176" t="s">
        <v>129</v>
      </c>
      <c r="C20" s="259">
        <v>100</v>
      </c>
      <c r="D20" s="259">
        <v>100</v>
      </c>
      <c r="E20" s="259">
        <v>100</v>
      </c>
      <c r="F20" s="259">
        <v>100</v>
      </c>
      <c r="G20" s="259"/>
      <c r="H20" s="49" t="str">
        <f>'Trang bìa BC'!$C$7</f>
        <v>AB12</v>
      </c>
      <c r="I20" s="49" t="s">
        <v>569</v>
      </c>
      <c r="J20" s="49" t="s">
        <v>586</v>
      </c>
    </row>
    <row r="21" spans="1:10" s="8" customFormat="1" ht="16.149999999999999" customHeight="1" x14ac:dyDescent="0.2">
      <c r="A21" s="167" t="s">
        <v>93</v>
      </c>
      <c r="B21" s="168" t="s">
        <v>140</v>
      </c>
      <c r="C21" s="231">
        <f>SUBTOTAL(9,C22:C23)</f>
        <v>1170</v>
      </c>
      <c r="D21" s="231">
        <f>SUBTOTAL(9,D22:D23)</f>
        <v>1140</v>
      </c>
      <c r="E21" s="231">
        <f>SUBTOTAL(9,E22:E23)</f>
        <v>1020</v>
      </c>
      <c r="F21" s="231">
        <f>SUBTOTAL(9,F22:F23)</f>
        <v>1120</v>
      </c>
      <c r="G21" s="261"/>
      <c r="H21" s="49" t="str">
        <f>'Trang bìa BC'!$C$7</f>
        <v>AB12</v>
      </c>
      <c r="I21" s="49" t="s">
        <v>470</v>
      </c>
      <c r="J21" s="49" t="s">
        <v>487</v>
      </c>
    </row>
    <row r="22" spans="1:10" s="8" customFormat="1" ht="16.149999999999999" customHeight="1" x14ac:dyDescent="0.2">
      <c r="A22" s="175">
        <v>1</v>
      </c>
      <c r="B22" s="176" t="s">
        <v>131</v>
      </c>
      <c r="C22" s="259">
        <v>1000</v>
      </c>
      <c r="D22" s="259">
        <v>1000</v>
      </c>
      <c r="E22" s="259">
        <v>900</v>
      </c>
      <c r="F22" s="259">
        <v>1000</v>
      </c>
      <c r="G22" s="259"/>
      <c r="H22" s="49" t="str">
        <f>'Trang bìa BC'!$C$7</f>
        <v>AB12</v>
      </c>
      <c r="I22" s="49" t="s">
        <v>470</v>
      </c>
      <c r="J22" s="49" t="s">
        <v>488</v>
      </c>
    </row>
    <row r="23" spans="1:10" s="8" customFormat="1" ht="16.149999999999999" customHeight="1" x14ac:dyDescent="0.2">
      <c r="A23" s="175">
        <v>2</v>
      </c>
      <c r="B23" s="176" t="s">
        <v>130</v>
      </c>
      <c r="C23" s="259">
        <v>170</v>
      </c>
      <c r="D23" s="259">
        <v>140</v>
      </c>
      <c r="E23" s="259">
        <v>120</v>
      </c>
      <c r="F23" s="259">
        <v>120</v>
      </c>
      <c r="G23" s="259"/>
      <c r="H23" s="49" t="str">
        <f>'Trang bìa BC'!$C$7</f>
        <v>AB12</v>
      </c>
      <c r="I23" s="49" t="s">
        <v>470</v>
      </c>
      <c r="J23" s="49" t="s">
        <v>489</v>
      </c>
    </row>
    <row r="24" spans="1:10" s="8" customFormat="1" ht="16.149999999999999" customHeight="1" x14ac:dyDescent="0.2">
      <c r="A24" s="175"/>
      <c r="B24" s="177" t="s">
        <v>132</v>
      </c>
      <c r="C24" s="231">
        <f>C21-C11</f>
        <v>-21</v>
      </c>
      <c r="D24" s="231">
        <f>D21-D11</f>
        <v>-55</v>
      </c>
      <c r="E24" s="231">
        <f>E21-E11</f>
        <v>-170</v>
      </c>
      <c r="F24" s="231">
        <f>F21-F11</f>
        <v>-60</v>
      </c>
      <c r="G24" s="260"/>
      <c r="H24" s="49" t="str">
        <f>'Trang bìa BC'!$C$7</f>
        <v>AB12</v>
      </c>
      <c r="I24" s="49" t="s">
        <v>470</v>
      </c>
      <c r="J24" s="49" t="s">
        <v>490</v>
      </c>
    </row>
    <row r="25" spans="1:10" s="8" customFormat="1" ht="16.149999999999999" customHeight="1" x14ac:dyDescent="0.2">
      <c r="A25" s="45"/>
      <c r="B25" s="46"/>
      <c r="C25" s="44"/>
      <c r="D25" s="44"/>
      <c r="E25" s="44"/>
      <c r="F25" s="44"/>
    </row>
    <row r="26" spans="1:10" s="14" customFormat="1" ht="16.149999999999999" customHeight="1" x14ac:dyDescent="0.2">
      <c r="A26" s="26" t="s">
        <v>249</v>
      </c>
      <c r="B26" s="13"/>
      <c r="D26" s="27"/>
      <c r="F26" s="29" t="s">
        <v>71</v>
      </c>
      <c r="G26" s="14" t="s">
        <v>107</v>
      </c>
    </row>
    <row r="27" spans="1:10" s="14" customFormat="1" ht="16.149999999999999" customHeight="1" x14ac:dyDescent="0.2">
      <c r="A27" s="163"/>
      <c r="B27" s="164" t="s">
        <v>154</v>
      </c>
      <c r="C27" s="113">
        <f ca="1">YEAR(TODAY())-1</f>
        <v>2022</v>
      </c>
      <c r="D27" s="165">
        <f ca="1">C27-1</f>
        <v>2021</v>
      </c>
      <c r="E27" s="113">
        <f ca="1">D27-1</f>
        <v>2020</v>
      </c>
      <c r="F27" s="113">
        <f ca="1">E27-1</f>
        <v>2019</v>
      </c>
      <c r="G27" s="166" t="s">
        <v>169</v>
      </c>
    </row>
    <row r="28" spans="1:10" s="8" customFormat="1" ht="16.149999999999999" customHeight="1" x14ac:dyDescent="0.2">
      <c r="A28" s="167" t="s">
        <v>101</v>
      </c>
      <c r="B28" s="168" t="s">
        <v>99</v>
      </c>
      <c r="C28" s="231">
        <f>SUBTOTAL(9,C29:C41)</f>
        <v>1546.5</v>
      </c>
      <c r="D28" s="231">
        <f>SUBTOTAL(9,D29:D41)</f>
        <v>1447</v>
      </c>
      <c r="E28" s="231">
        <f>SUBTOTAL(9,E29:E41)</f>
        <v>1110</v>
      </c>
      <c r="F28" s="231">
        <f>SUBTOTAL(9,F29:F41)</f>
        <v>1017.2</v>
      </c>
      <c r="G28" s="260"/>
      <c r="H28" s="49" t="str">
        <f>'Trang bìa BC'!$C$7</f>
        <v>AB12</v>
      </c>
      <c r="I28" s="49" t="s">
        <v>469</v>
      </c>
      <c r="J28" s="49" t="s">
        <v>471</v>
      </c>
    </row>
    <row r="29" spans="1:10" s="8" customFormat="1" ht="16.149999999999999" customHeight="1" x14ac:dyDescent="0.2">
      <c r="A29" s="167" t="s">
        <v>89</v>
      </c>
      <c r="B29" s="168" t="s">
        <v>103</v>
      </c>
      <c r="C29" s="231">
        <f>SUBTOTAL(9,C30:C33)</f>
        <v>1325.5</v>
      </c>
      <c r="D29" s="231">
        <f>SUBTOTAL(9,D30:D33)</f>
        <v>1227.5</v>
      </c>
      <c r="E29" s="231">
        <f>SUBTOTAL(9,E30:E33)</f>
        <v>896</v>
      </c>
      <c r="F29" s="231">
        <f>SUBTOTAL(9,F30:F33)</f>
        <v>820</v>
      </c>
      <c r="G29" s="261"/>
      <c r="H29" s="49" t="str">
        <f>'Trang bìa BC'!$C$7</f>
        <v>AB12</v>
      </c>
      <c r="I29" s="49" t="s">
        <v>469</v>
      </c>
      <c r="J29" s="49" t="s">
        <v>472</v>
      </c>
    </row>
    <row r="30" spans="1:10" ht="16.149999999999999" customHeight="1" x14ac:dyDescent="0.2">
      <c r="A30" s="124">
        <v>1</v>
      </c>
      <c r="B30" s="169" t="s">
        <v>68</v>
      </c>
      <c r="C30" s="259">
        <v>450</v>
      </c>
      <c r="D30" s="259">
        <v>318</v>
      </c>
      <c r="E30" s="259">
        <v>98</v>
      </c>
      <c r="F30" s="259">
        <v>50</v>
      </c>
      <c r="G30" s="259"/>
      <c r="H30" s="49" t="str">
        <f>'Trang bìa BC'!$C$7</f>
        <v>AB12</v>
      </c>
      <c r="I30" s="49" t="s">
        <v>469</v>
      </c>
      <c r="J30" s="49" t="s">
        <v>473</v>
      </c>
    </row>
    <row r="31" spans="1:10" ht="16.149999999999999" customHeight="1" x14ac:dyDescent="0.2">
      <c r="A31" s="124">
        <v>2</v>
      </c>
      <c r="B31" s="169" t="s">
        <v>69</v>
      </c>
      <c r="C31" s="259">
        <v>850</v>
      </c>
      <c r="D31" s="259">
        <v>884</v>
      </c>
      <c r="E31" s="259">
        <v>780</v>
      </c>
      <c r="F31" s="259">
        <v>750</v>
      </c>
      <c r="G31" s="259"/>
      <c r="H31" s="49" t="str">
        <f>'Trang bìa BC'!$C$7</f>
        <v>AB12</v>
      </c>
      <c r="I31" s="49" t="s">
        <v>469</v>
      </c>
      <c r="J31" s="49" t="s">
        <v>474</v>
      </c>
    </row>
    <row r="32" spans="1:10" ht="16.149999999999999" customHeight="1" x14ac:dyDescent="0.2">
      <c r="A32" s="124">
        <v>3</v>
      </c>
      <c r="B32" s="169" t="s">
        <v>108</v>
      </c>
      <c r="C32" s="259">
        <v>25</v>
      </c>
      <c r="D32" s="259">
        <v>25</v>
      </c>
      <c r="E32" s="259">
        <v>18</v>
      </c>
      <c r="F32" s="259">
        <v>20</v>
      </c>
      <c r="G32" s="259"/>
      <c r="H32" s="49" t="str">
        <f>'Trang bìa BC'!$C$7</f>
        <v>AB12</v>
      </c>
      <c r="I32" s="49" t="s">
        <v>469</v>
      </c>
      <c r="J32" s="49" t="s">
        <v>475</v>
      </c>
    </row>
    <row r="33" spans="1:10" ht="16.149999999999999" customHeight="1" x14ac:dyDescent="0.2">
      <c r="A33" s="124">
        <v>4</v>
      </c>
      <c r="B33" s="169" t="s">
        <v>109</v>
      </c>
      <c r="C33" s="259">
        <v>0.5</v>
      </c>
      <c r="D33" s="259">
        <v>0.5</v>
      </c>
      <c r="E33" s="259">
        <v>0</v>
      </c>
      <c r="F33" s="259">
        <v>0</v>
      </c>
      <c r="G33" s="259"/>
      <c r="H33" s="49" t="str">
        <f>'Trang bìa BC'!$C$7</f>
        <v>AB12</v>
      </c>
      <c r="I33" s="49" t="s">
        <v>469</v>
      </c>
      <c r="J33" s="49" t="s">
        <v>476</v>
      </c>
    </row>
    <row r="34" spans="1:10" s="8" customFormat="1" ht="16.149999999999999" customHeight="1" x14ac:dyDescent="0.2">
      <c r="A34" s="167" t="s">
        <v>93</v>
      </c>
      <c r="B34" s="168" t="s">
        <v>104</v>
      </c>
      <c r="C34" s="231">
        <f>SUBTOTAL(9,C35:C38)</f>
        <v>177</v>
      </c>
      <c r="D34" s="231">
        <f>SUBTOTAL(9,D35:D38)</f>
        <v>185.5</v>
      </c>
      <c r="E34" s="231">
        <f>SUBTOTAL(9,E35:E38)</f>
        <v>178</v>
      </c>
      <c r="F34" s="231">
        <f>SUBTOTAL(9,F35:F38)</f>
        <v>155.19999999999999</v>
      </c>
      <c r="G34" s="261"/>
      <c r="H34" s="49" t="str">
        <f>'Trang bìa BC'!$C$7</f>
        <v>AB12</v>
      </c>
      <c r="I34" s="49" t="s">
        <v>587</v>
      </c>
      <c r="J34" s="49" t="s">
        <v>588</v>
      </c>
    </row>
    <row r="35" spans="1:10" ht="16.149999999999999" customHeight="1" x14ac:dyDescent="0.2">
      <c r="A35" s="124">
        <v>1</v>
      </c>
      <c r="B35" s="169" t="s">
        <v>68</v>
      </c>
      <c r="C35" s="259">
        <v>140</v>
      </c>
      <c r="D35" s="259">
        <v>150</v>
      </c>
      <c r="E35" s="259">
        <v>150</v>
      </c>
      <c r="F35" s="259">
        <v>130</v>
      </c>
      <c r="G35" s="259"/>
      <c r="H35" s="49" t="str">
        <f>'Trang bìa BC'!$C$7</f>
        <v>AB12</v>
      </c>
      <c r="I35" s="49" t="s">
        <v>587</v>
      </c>
      <c r="J35" s="49" t="s">
        <v>589</v>
      </c>
    </row>
    <row r="36" spans="1:10" ht="16.149999999999999" customHeight="1" x14ac:dyDescent="0.2">
      <c r="A36" s="124">
        <v>2</v>
      </c>
      <c r="B36" s="169" t="s">
        <v>108</v>
      </c>
      <c r="C36" s="259">
        <v>25</v>
      </c>
      <c r="D36" s="259">
        <v>25</v>
      </c>
      <c r="E36" s="259">
        <v>18</v>
      </c>
      <c r="F36" s="259">
        <v>20</v>
      </c>
      <c r="G36" s="259"/>
      <c r="H36" s="49" t="str">
        <f>'Trang bìa BC'!$C$7</f>
        <v>AB12</v>
      </c>
      <c r="I36" s="49" t="s">
        <v>587</v>
      </c>
      <c r="J36" s="49" t="s">
        <v>590</v>
      </c>
    </row>
    <row r="37" spans="1:10" ht="16.149999999999999" customHeight="1" x14ac:dyDescent="0.2">
      <c r="A37" s="124">
        <v>3</v>
      </c>
      <c r="B37" s="169" t="s">
        <v>290</v>
      </c>
      <c r="C37" s="259">
        <v>12</v>
      </c>
      <c r="D37" s="259">
        <v>10</v>
      </c>
      <c r="E37" s="259">
        <v>10</v>
      </c>
      <c r="F37" s="259">
        <v>5</v>
      </c>
      <c r="G37" s="259"/>
      <c r="H37" s="49" t="str">
        <f>'Trang bìa BC'!$C$7</f>
        <v>AB12</v>
      </c>
      <c r="I37" s="49" t="s">
        <v>587</v>
      </c>
      <c r="J37" s="49" t="s">
        <v>591</v>
      </c>
    </row>
    <row r="38" spans="1:10" ht="16.149999999999999" customHeight="1" x14ac:dyDescent="0.2">
      <c r="A38" s="124">
        <v>4</v>
      </c>
      <c r="B38" s="169" t="s">
        <v>109</v>
      </c>
      <c r="C38" s="259">
        <v>0</v>
      </c>
      <c r="D38" s="259">
        <v>0.5</v>
      </c>
      <c r="E38" s="259">
        <v>0</v>
      </c>
      <c r="F38" s="259">
        <v>0.2</v>
      </c>
      <c r="G38" s="259"/>
      <c r="H38" s="49" t="str">
        <f>'Trang bìa BC'!$C$7</f>
        <v>AB12</v>
      </c>
      <c r="I38" s="49" t="s">
        <v>587</v>
      </c>
      <c r="J38" s="49" t="s">
        <v>592</v>
      </c>
    </row>
    <row r="39" spans="1:10" ht="16.149999999999999" customHeight="1" x14ac:dyDescent="0.2">
      <c r="A39" s="170" t="s">
        <v>94</v>
      </c>
      <c r="B39" s="171" t="s">
        <v>110</v>
      </c>
      <c r="C39" s="261">
        <v>30</v>
      </c>
      <c r="D39" s="261">
        <v>25</v>
      </c>
      <c r="E39" s="261">
        <v>25</v>
      </c>
      <c r="F39" s="261">
        <v>20</v>
      </c>
      <c r="G39" s="261"/>
      <c r="H39" s="49" t="str">
        <f>'Trang bìa BC'!$C$7</f>
        <v>AB12</v>
      </c>
      <c r="I39" s="49" t="s">
        <v>587</v>
      </c>
      <c r="J39" s="49" t="s">
        <v>593</v>
      </c>
    </row>
    <row r="40" spans="1:10" ht="16.149999999999999" customHeight="1" x14ac:dyDescent="0.2">
      <c r="A40" s="170" t="s">
        <v>97</v>
      </c>
      <c r="B40" s="171" t="s">
        <v>111</v>
      </c>
      <c r="C40" s="261">
        <v>12</v>
      </c>
      <c r="D40" s="261">
        <v>8</v>
      </c>
      <c r="E40" s="261">
        <v>10</v>
      </c>
      <c r="F40" s="261">
        <v>20</v>
      </c>
      <c r="G40" s="261"/>
      <c r="H40" s="49" t="str">
        <f>'Trang bìa BC'!$C$7</f>
        <v>AB12</v>
      </c>
      <c r="I40" s="49" t="s">
        <v>587</v>
      </c>
      <c r="J40" s="49" t="s">
        <v>594</v>
      </c>
    </row>
    <row r="41" spans="1:10" ht="16.149999999999999" customHeight="1" x14ac:dyDescent="0.2">
      <c r="A41" s="170" t="s">
        <v>98</v>
      </c>
      <c r="B41" s="171" t="s">
        <v>112</v>
      </c>
      <c r="C41" s="261">
        <v>2</v>
      </c>
      <c r="D41" s="261">
        <v>1</v>
      </c>
      <c r="E41" s="261">
        <v>1</v>
      </c>
      <c r="F41" s="261">
        <v>2</v>
      </c>
      <c r="G41" s="261"/>
      <c r="H41" s="49" t="str">
        <f>'Trang bìa BC'!$C$7</f>
        <v>AB12</v>
      </c>
      <c r="I41" s="49" t="s">
        <v>587</v>
      </c>
      <c r="J41" s="49" t="s">
        <v>595</v>
      </c>
    </row>
    <row r="42" spans="1:10" ht="16.149999999999999" customHeight="1" x14ac:dyDescent="0.2">
      <c r="A42" s="170"/>
      <c r="B42" s="172" t="s">
        <v>133</v>
      </c>
      <c r="C42" s="232">
        <f>C28-C30-C31-C35</f>
        <v>106.5</v>
      </c>
      <c r="D42" s="232">
        <f>D28-D30-D31-D35</f>
        <v>95</v>
      </c>
      <c r="E42" s="232">
        <f>E28-E30-E31-E35</f>
        <v>82</v>
      </c>
      <c r="F42" s="232">
        <f>F28-F30-F31-F35</f>
        <v>87.200000000000045</v>
      </c>
      <c r="G42" s="262"/>
      <c r="H42" s="49" t="str">
        <f>'Trang bìa BC'!$C$7</f>
        <v>AB12</v>
      </c>
      <c r="I42" s="49" t="s">
        <v>587</v>
      </c>
      <c r="J42" s="49" t="s">
        <v>596</v>
      </c>
    </row>
    <row r="43" spans="1:10" ht="16.149999999999999" customHeight="1" x14ac:dyDescent="0.2">
      <c r="A43" s="170" t="s">
        <v>102</v>
      </c>
      <c r="B43" s="173" t="s">
        <v>100</v>
      </c>
      <c r="C43" s="231">
        <f>SUBTOTAL(9,C44:C54)</f>
        <v>1303</v>
      </c>
      <c r="D43" s="231">
        <f>SUBTOTAL(9,D44:D54)</f>
        <v>1224</v>
      </c>
      <c r="E43" s="231">
        <f>SUBTOTAL(9,E44:E54)</f>
        <v>877.9</v>
      </c>
      <c r="F43" s="231">
        <f>SUBTOTAL(9,F44:F54)</f>
        <v>786</v>
      </c>
      <c r="G43" s="260"/>
      <c r="H43" s="49" t="str">
        <f>'Trang bìa BC'!$C$7</f>
        <v>AB12</v>
      </c>
      <c r="I43" s="49" t="s">
        <v>469</v>
      </c>
      <c r="J43" s="49" t="s">
        <v>477</v>
      </c>
    </row>
    <row r="44" spans="1:10" ht="16.149999999999999" customHeight="1" x14ac:dyDescent="0.2">
      <c r="A44" s="167" t="s">
        <v>89</v>
      </c>
      <c r="B44" s="168" t="s">
        <v>103</v>
      </c>
      <c r="C44" s="231">
        <f>SUBTOTAL(9,C45:C48)</f>
        <v>878</v>
      </c>
      <c r="D44" s="231">
        <f>SUBTOTAL(9,D45:D48)</f>
        <v>804</v>
      </c>
      <c r="E44" s="231">
        <f>SUBTOTAL(9,E45:E48)</f>
        <v>712.9</v>
      </c>
      <c r="F44" s="231">
        <f>SUBTOTAL(9,F45:F48)</f>
        <v>641</v>
      </c>
      <c r="G44" s="261"/>
      <c r="H44" s="49" t="str">
        <f>'Trang bìa BC'!$C$7</f>
        <v>AB12</v>
      </c>
      <c r="I44" s="49" t="s">
        <v>469</v>
      </c>
      <c r="J44" s="49" t="s">
        <v>478</v>
      </c>
    </row>
    <row r="45" spans="1:10" ht="16.149999999999999" customHeight="1" x14ac:dyDescent="0.2">
      <c r="A45" s="124">
        <v>1</v>
      </c>
      <c r="B45" s="169" t="s">
        <v>96</v>
      </c>
      <c r="C45" s="259">
        <v>650</v>
      </c>
      <c r="D45" s="259">
        <v>600</v>
      </c>
      <c r="E45" s="259">
        <v>500</v>
      </c>
      <c r="F45" s="259">
        <v>450</v>
      </c>
      <c r="G45" s="259"/>
      <c r="H45" s="49" t="str">
        <f>'Trang bìa BC'!$C$7</f>
        <v>AB12</v>
      </c>
      <c r="I45" s="49" t="s">
        <v>469</v>
      </c>
      <c r="J45" s="49" t="s">
        <v>479</v>
      </c>
    </row>
    <row r="46" spans="1:10" ht="16.149999999999999" customHeight="1" x14ac:dyDescent="0.2">
      <c r="A46" s="124">
        <v>2</v>
      </c>
      <c r="B46" s="169" t="s">
        <v>90</v>
      </c>
      <c r="C46" s="259">
        <v>48</v>
      </c>
      <c r="D46" s="259">
        <v>46</v>
      </c>
      <c r="E46" s="259">
        <v>44</v>
      </c>
      <c r="F46" s="259">
        <v>44</v>
      </c>
      <c r="G46" s="259"/>
      <c r="H46" s="49" t="str">
        <f>'Trang bìa BC'!$C$7</f>
        <v>AB12</v>
      </c>
      <c r="I46" s="49" t="s">
        <v>469</v>
      </c>
      <c r="J46" s="49" t="s">
        <v>480</v>
      </c>
    </row>
    <row r="47" spans="1:10" ht="16.149999999999999" customHeight="1" x14ac:dyDescent="0.2">
      <c r="A47" s="124">
        <v>3</v>
      </c>
      <c r="B47" s="169" t="s">
        <v>91</v>
      </c>
      <c r="C47" s="259">
        <v>80</v>
      </c>
      <c r="D47" s="259">
        <v>78</v>
      </c>
      <c r="E47" s="259">
        <v>78.900000000000006</v>
      </c>
      <c r="F47" s="259">
        <v>77</v>
      </c>
      <c r="G47" s="259"/>
      <c r="H47" s="49" t="str">
        <f>'Trang bìa BC'!$C$7</f>
        <v>AB12</v>
      </c>
      <c r="I47" s="49" t="s">
        <v>469</v>
      </c>
      <c r="J47" s="49" t="s">
        <v>481</v>
      </c>
    </row>
    <row r="48" spans="1:10" ht="16.149999999999999" customHeight="1" x14ac:dyDescent="0.2">
      <c r="A48" s="124">
        <v>4</v>
      </c>
      <c r="B48" s="169" t="s">
        <v>92</v>
      </c>
      <c r="C48" s="259">
        <v>100</v>
      </c>
      <c r="D48" s="259">
        <v>80</v>
      </c>
      <c r="E48" s="259">
        <v>90</v>
      </c>
      <c r="F48" s="259">
        <v>70</v>
      </c>
      <c r="G48" s="259"/>
      <c r="H48" s="49" t="str">
        <f>'Trang bìa BC'!$C$7</f>
        <v>AB12</v>
      </c>
      <c r="I48" s="49" t="s">
        <v>469</v>
      </c>
      <c r="J48" s="49" t="s">
        <v>482</v>
      </c>
    </row>
    <row r="49" spans="1:10" ht="16.149999999999999" customHeight="1" x14ac:dyDescent="0.2">
      <c r="A49" s="167" t="s">
        <v>93</v>
      </c>
      <c r="B49" s="168" t="s">
        <v>104</v>
      </c>
      <c r="C49" s="231">
        <f>SUBTOTAL(9,C50:C53)</f>
        <v>395</v>
      </c>
      <c r="D49" s="231">
        <f>SUBTOTAL(9,D50:D53)</f>
        <v>390</v>
      </c>
      <c r="E49" s="231">
        <f>SUBTOTAL(9,E50:E53)</f>
        <v>135</v>
      </c>
      <c r="F49" s="231">
        <f>SUBTOTAL(9,F50:F53)</f>
        <v>115</v>
      </c>
      <c r="G49" s="261"/>
      <c r="H49" s="49" t="str">
        <f>'Trang bìa BC'!$C$7</f>
        <v>AB12</v>
      </c>
      <c r="I49" s="49" t="s">
        <v>469</v>
      </c>
      <c r="J49" s="49" t="s">
        <v>483</v>
      </c>
    </row>
    <row r="50" spans="1:10" ht="16.149999999999999" customHeight="1" x14ac:dyDescent="0.2">
      <c r="A50" s="124">
        <v>1</v>
      </c>
      <c r="B50" s="169" t="s">
        <v>95</v>
      </c>
      <c r="C50" s="259">
        <v>45</v>
      </c>
      <c r="D50" s="259">
        <v>40</v>
      </c>
      <c r="E50" s="259">
        <v>40</v>
      </c>
      <c r="F50" s="259">
        <v>35</v>
      </c>
      <c r="G50" s="259"/>
      <c r="H50" s="49" t="str">
        <f>'Trang bìa BC'!$C$7</f>
        <v>AB12</v>
      </c>
      <c r="I50" s="49" t="s">
        <v>469</v>
      </c>
      <c r="J50" s="49" t="s">
        <v>484</v>
      </c>
    </row>
    <row r="51" spans="1:10" ht="16.149999999999999" customHeight="1" x14ac:dyDescent="0.2">
      <c r="A51" s="124">
        <v>2</v>
      </c>
      <c r="B51" s="169" t="s">
        <v>90</v>
      </c>
      <c r="C51" s="259">
        <v>40</v>
      </c>
      <c r="D51" s="259">
        <v>40</v>
      </c>
      <c r="E51" s="259">
        <v>40</v>
      </c>
      <c r="F51" s="259">
        <v>40</v>
      </c>
      <c r="G51" s="259"/>
      <c r="H51" s="49" t="str">
        <f>'Trang bìa BC'!$C$7</f>
        <v>AB12</v>
      </c>
      <c r="I51" s="49" t="s">
        <v>469</v>
      </c>
      <c r="J51" s="49" t="s">
        <v>485</v>
      </c>
    </row>
    <row r="52" spans="1:10" ht="16.149999999999999" customHeight="1" x14ac:dyDescent="0.2">
      <c r="A52" s="124">
        <v>3</v>
      </c>
      <c r="B52" s="169" t="s">
        <v>91</v>
      </c>
      <c r="C52" s="259">
        <v>300</v>
      </c>
      <c r="D52" s="259">
        <v>300</v>
      </c>
      <c r="E52" s="259">
        <v>45</v>
      </c>
      <c r="F52" s="259">
        <v>30</v>
      </c>
      <c r="G52" s="259"/>
      <c r="H52" s="49" t="str">
        <f>'Trang bìa BC'!$C$7</f>
        <v>AB12</v>
      </c>
      <c r="I52" s="49" t="s">
        <v>469</v>
      </c>
      <c r="J52" s="49" t="s">
        <v>486</v>
      </c>
    </row>
    <row r="53" spans="1:10" ht="16.149999999999999" customHeight="1" x14ac:dyDescent="0.2">
      <c r="A53" s="124">
        <v>4</v>
      </c>
      <c r="B53" s="169" t="s">
        <v>92</v>
      </c>
      <c r="C53" s="259">
        <v>10</v>
      </c>
      <c r="D53" s="259">
        <v>10</v>
      </c>
      <c r="E53" s="259">
        <v>10</v>
      </c>
      <c r="F53" s="259">
        <v>10</v>
      </c>
      <c r="G53" s="259"/>
      <c r="H53" s="49" t="str">
        <f>'Trang bìa BC'!$C$7</f>
        <v>AB12</v>
      </c>
      <c r="I53" s="49" t="s">
        <v>469</v>
      </c>
      <c r="J53" s="49" t="s">
        <v>597</v>
      </c>
    </row>
    <row r="54" spans="1:10" ht="16.149999999999999" customHeight="1" x14ac:dyDescent="0.2">
      <c r="A54" s="170" t="s">
        <v>94</v>
      </c>
      <c r="B54" s="171" t="s">
        <v>106</v>
      </c>
      <c r="C54" s="261">
        <v>30</v>
      </c>
      <c r="D54" s="261">
        <v>30</v>
      </c>
      <c r="E54" s="261">
        <v>30</v>
      </c>
      <c r="F54" s="261">
        <v>30</v>
      </c>
      <c r="G54" s="261"/>
      <c r="H54" s="49" t="str">
        <f>'Trang bìa BC'!$C$7</f>
        <v>AB12</v>
      </c>
      <c r="I54" s="49" t="s">
        <v>469</v>
      </c>
      <c r="J54" s="49" t="s">
        <v>598</v>
      </c>
    </row>
    <row r="55" spans="1:10" ht="16.149999999999999" customHeight="1" x14ac:dyDescent="0.2">
      <c r="A55" s="170" t="s">
        <v>105</v>
      </c>
      <c r="B55" s="173" t="s">
        <v>288</v>
      </c>
      <c r="C55" s="231">
        <f>C28-C43</f>
        <v>243.5</v>
      </c>
      <c r="D55" s="231">
        <f>D28-D43</f>
        <v>223</v>
      </c>
      <c r="E55" s="231">
        <f>E28-E43</f>
        <v>232.10000000000002</v>
      </c>
      <c r="F55" s="231">
        <f>F28-F43</f>
        <v>231.20000000000005</v>
      </c>
      <c r="G55" s="260"/>
      <c r="H55" s="49" t="str">
        <f>'Trang bìa BC'!$C$7</f>
        <v>AB12</v>
      </c>
      <c r="I55" s="49" t="s">
        <v>469</v>
      </c>
      <c r="J55" s="49" t="s">
        <v>599</v>
      </c>
    </row>
    <row r="56" spans="1:10" ht="16.149999999999999" customHeight="1" x14ac:dyDescent="0.2">
      <c r="A56" s="170"/>
      <c r="B56" s="172" t="s">
        <v>289</v>
      </c>
      <c r="C56" s="233">
        <f>C55/C28</f>
        <v>0.15745231167151633</v>
      </c>
      <c r="D56" s="233">
        <f>D55/D28</f>
        <v>0.15411195577055978</v>
      </c>
      <c r="E56" s="233">
        <f>E55/E28</f>
        <v>0.20909909909909913</v>
      </c>
      <c r="F56" s="233">
        <f>F55/F28</f>
        <v>0.22729060165159265</v>
      </c>
      <c r="G56" s="263"/>
      <c r="H56" s="49" t="str">
        <f>'Trang bìa BC'!$C$7</f>
        <v>AB12</v>
      </c>
      <c r="I56" s="49" t="s">
        <v>469</v>
      </c>
      <c r="J56" s="49" t="s">
        <v>600</v>
      </c>
    </row>
    <row r="57" spans="1:10" ht="15" customHeight="1" x14ac:dyDescent="0.2"/>
    <row r="58" spans="1:10" s="19" customFormat="1" ht="21.6" customHeight="1" x14ac:dyDescent="0.2">
      <c r="A58" s="105"/>
      <c r="B58" s="101" t="s">
        <v>84</v>
      </c>
      <c r="C58" s="106"/>
      <c r="D58" s="106" t="s">
        <v>83</v>
      </c>
      <c r="E58" s="102"/>
      <c r="F58" s="329"/>
      <c r="G58" s="330"/>
    </row>
    <row r="59" spans="1:10" s="14" customFormat="1" ht="16.149999999999999" customHeight="1" x14ac:dyDescent="0.2">
      <c r="A59" s="105">
        <v>4.0999999999999996</v>
      </c>
      <c r="B59" s="105" t="s">
        <v>219</v>
      </c>
      <c r="C59" s="132"/>
      <c r="D59" s="161">
        <f>C24/(C18+C43)</f>
        <v>-1.4757554462403373E-2</v>
      </c>
      <c r="E59" s="146"/>
      <c r="F59" s="327"/>
      <c r="G59" s="328"/>
      <c r="H59" s="49" t="str">
        <f>'Trang bìa BC'!$C$7</f>
        <v>AB12</v>
      </c>
      <c r="I59" s="49" t="s">
        <v>461</v>
      </c>
      <c r="J59" s="49" t="s">
        <v>462</v>
      </c>
    </row>
    <row r="60" spans="1:10" s="14" customFormat="1" ht="16.149999999999999" customHeight="1" x14ac:dyDescent="0.2">
      <c r="A60" s="105">
        <v>4.2</v>
      </c>
      <c r="B60" s="105" t="s">
        <v>287</v>
      </c>
      <c r="C60" s="132"/>
      <c r="D60" s="162">
        <f>AVERAGE(C56:E56)</f>
        <v>0.17355445551372509</v>
      </c>
      <c r="E60" s="146"/>
      <c r="F60" s="327"/>
      <c r="G60" s="328"/>
      <c r="H60" s="49" t="str">
        <f>'Trang bìa BC'!$C$7</f>
        <v>AB12</v>
      </c>
      <c r="I60" s="49" t="s">
        <v>463</v>
      </c>
      <c r="J60" s="49" t="s">
        <v>464</v>
      </c>
    </row>
    <row r="61" spans="1:10" s="14" customFormat="1" ht="16.149999999999999" customHeight="1" x14ac:dyDescent="0.2">
      <c r="A61" s="105">
        <v>4.3</v>
      </c>
      <c r="B61" s="105" t="s">
        <v>182</v>
      </c>
      <c r="C61" s="132"/>
      <c r="D61" s="162">
        <f>(E21/F21+D21/E21+C21/D21)/3-1</f>
        <v>1.8225711337166439E-2</v>
      </c>
      <c r="E61" s="146"/>
      <c r="F61" s="327"/>
      <c r="G61" s="328"/>
      <c r="H61" s="49" t="str">
        <f>'Trang bìa BC'!$C$7</f>
        <v>AB12</v>
      </c>
      <c r="I61" s="49" t="s">
        <v>465</v>
      </c>
      <c r="J61" s="49" t="s">
        <v>466</v>
      </c>
    </row>
    <row r="62" spans="1:10" s="14" customFormat="1" ht="16.149999999999999" customHeight="1" x14ac:dyDescent="0.2">
      <c r="A62" s="105">
        <v>4.4000000000000004</v>
      </c>
      <c r="B62" s="105" t="s">
        <v>170</v>
      </c>
      <c r="C62" s="132"/>
      <c r="D62" s="162">
        <f>(E28/F28+D28/E28+C28/D28+E42/F42+D42/E42+C42/D42)/6-1</f>
        <v>0.11392559676632485</v>
      </c>
      <c r="E62" s="146"/>
      <c r="F62" s="327"/>
      <c r="G62" s="328"/>
      <c r="H62" s="49" t="str">
        <f>'Trang bìa BC'!$C$7</f>
        <v>AB12</v>
      </c>
      <c r="I62" s="49" t="s">
        <v>467</v>
      </c>
      <c r="J62" s="49" t="s">
        <v>468</v>
      </c>
    </row>
    <row r="63" spans="1:10" s="14" customFormat="1" ht="16.149999999999999" customHeight="1" x14ac:dyDescent="0.2">
      <c r="A63" s="24"/>
      <c r="B63" s="24"/>
      <c r="D63" s="25"/>
      <c r="E63" s="30"/>
    </row>
    <row r="64" spans="1:10" ht="15" customHeight="1" x14ac:dyDescent="0.2"/>
    <row r="65" ht="15" customHeight="1" x14ac:dyDescent="0.2"/>
    <row r="66" ht="15" customHeight="1" x14ac:dyDescent="0.2"/>
  </sheetData>
  <sheetProtection algorithmName="SHA-512" hashValue="EqrHn0radvujEb2QaB2Hr4LqHTe8ELmFRt3mV90220+UTDKxTptjSmAq6QwDK5E/WY7OAKhIEBJaK02y8eQsxA==" saltValue="+4LwdSiEBmz5VO8PY1QNuw==" spinCount="100000" sheet="1" objects="1" scenarios="1"/>
  <dataConsolidate/>
  <mergeCells count="5">
    <mergeCell ref="F59:G59"/>
    <mergeCell ref="F60:G60"/>
    <mergeCell ref="F61:G61"/>
    <mergeCell ref="F62:G62"/>
    <mergeCell ref="F58:G58"/>
  </mergeCells>
  <phoneticPr fontId="51" type="noConversion"/>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opLeftCell="A41" zoomScale="106" zoomScaleNormal="106" workbookViewId="0">
      <selection activeCell="G24" sqref="G24"/>
    </sheetView>
  </sheetViews>
  <sheetFormatPr defaultColWidth="9.28515625" defaultRowHeight="16.149999999999999" customHeight="1" x14ac:dyDescent="0.2"/>
  <cols>
    <col min="1" max="1" width="3.7109375" style="6" customWidth="1"/>
    <col min="2" max="2" width="54.140625" style="1" customWidth="1"/>
    <col min="3" max="3" width="7.5703125" style="3" customWidth="1"/>
    <col min="4" max="4" width="8.42578125" style="4" customWidth="1"/>
    <col min="5" max="5" width="6.140625" style="4" customWidth="1"/>
    <col min="6" max="6" width="7.28515625" style="4" customWidth="1"/>
    <col min="7" max="7" width="14" style="1" customWidth="1"/>
    <col min="8" max="8" width="7.7109375" style="1" customWidth="1"/>
    <col min="9" max="10" width="9.140625" style="4" customWidth="1"/>
    <col min="11" max="11" width="8.28515625" style="4" customWidth="1"/>
    <col min="12" max="12" width="9.85546875" style="12" customWidth="1"/>
    <col min="13" max="13" width="10.42578125" style="4" customWidth="1"/>
    <col min="14" max="14" width="11" style="4" customWidth="1"/>
    <col min="15" max="15" width="10.28515625" style="4" customWidth="1"/>
    <col min="16" max="16384" width="9.28515625" style="4"/>
  </cols>
  <sheetData>
    <row r="1" spans="1:15" s="19" customFormat="1" ht="24" customHeight="1" x14ac:dyDescent="0.2">
      <c r="A1" s="20" t="s">
        <v>134</v>
      </c>
      <c r="B1" s="17"/>
      <c r="C1" s="18"/>
      <c r="G1" s="17"/>
      <c r="H1" s="17"/>
      <c r="L1" s="21"/>
    </row>
    <row r="2" spans="1:15" s="14" customFormat="1" ht="16.149999999999999" customHeight="1" x14ac:dyDescent="0.2">
      <c r="A2" s="26" t="s">
        <v>251</v>
      </c>
      <c r="B2" s="13"/>
      <c r="C2" s="27"/>
      <c r="G2" s="13"/>
      <c r="I2" s="13"/>
      <c r="J2" s="28" t="s">
        <v>153</v>
      </c>
      <c r="K2" s="52" t="s">
        <v>152</v>
      </c>
      <c r="L2" s="26">
        <f ca="1">YEAR(TODAY())-1</f>
        <v>2022</v>
      </c>
    </row>
    <row r="3" spans="1:15" s="47" customFormat="1" ht="16.149999999999999" customHeight="1" x14ac:dyDescent="0.2">
      <c r="A3" s="181"/>
      <c r="B3" s="174" t="s">
        <v>154</v>
      </c>
      <c r="C3" s="182"/>
      <c r="D3" s="182"/>
      <c r="E3" s="183"/>
      <c r="F3" s="183"/>
      <c r="G3" s="182"/>
      <c r="H3" s="182"/>
      <c r="I3" s="182"/>
      <c r="J3" s="182"/>
      <c r="K3" s="182"/>
      <c r="L3" s="184"/>
      <c r="M3" s="30" t="s">
        <v>215</v>
      </c>
      <c r="N3" s="30" t="s">
        <v>320</v>
      </c>
      <c r="O3" s="30" t="s">
        <v>321</v>
      </c>
    </row>
    <row r="4" spans="1:15" s="8" customFormat="1" ht="16.149999999999999" customHeight="1" x14ac:dyDescent="0.2">
      <c r="A4" s="121"/>
      <c r="B4" s="185" t="s">
        <v>294</v>
      </c>
      <c r="C4" s="106">
        <f ca="1">YEAR(TODAY())-1</f>
        <v>2022</v>
      </c>
      <c r="D4" s="106">
        <f ca="1">YEAR(TODAY())-2</f>
        <v>2021</v>
      </c>
      <c r="E4" s="186">
        <v>2020</v>
      </c>
      <c r="F4" s="186">
        <v>2019</v>
      </c>
      <c r="G4" s="106">
        <f ca="1">YEAR(TODAY())-5</f>
        <v>2018</v>
      </c>
      <c r="H4" s="106">
        <f ca="1">YEAR(TODAY())-6</f>
        <v>2017</v>
      </c>
      <c r="I4" s="106">
        <f ca="1">YEAR(TODAY())-7</f>
        <v>2016</v>
      </c>
      <c r="J4" s="106">
        <f ca="1">YEAR(TODAY())-8</f>
        <v>2015</v>
      </c>
      <c r="K4" s="106">
        <f ca="1">YEAR(TODAY())-9</f>
        <v>2014</v>
      </c>
      <c r="L4" s="187">
        <f ca="1">YEAR(TODAY())-10</f>
        <v>2013</v>
      </c>
      <c r="M4" s="30"/>
      <c r="N4" s="30"/>
      <c r="O4" s="30"/>
    </row>
    <row r="5" spans="1:15" ht="16.149999999999999" customHeight="1" x14ac:dyDescent="0.2">
      <c r="A5" s="121">
        <v>1</v>
      </c>
      <c r="B5" s="188" t="s">
        <v>303</v>
      </c>
      <c r="C5" s="224">
        <f>H47</f>
        <v>43125</v>
      </c>
      <c r="D5" s="265">
        <v>32000</v>
      </c>
      <c r="E5" s="85">
        <v>32500</v>
      </c>
      <c r="F5" s="85">
        <v>31000</v>
      </c>
      <c r="G5" s="265">
        <v>30000</v>
      </c>
      <c r="H5" s="265">
        <v>28000</v>
      </c>
      <c r="I5" s="265">
        <v>28200</v>
      </c>
      <c r="J5" s="265">
        <v>26000</v>
      </c>
      <c r="K5" s="265">
        <v>25500</v>
      </c>
      <c r="L5" s="266">
        <v>22000</v>
      </c>
      <c r="M5" s="49" t="str">
        <f>'Trang bìa BC'!$C$7</f>
        <v>AB12</v>
      </c>
      <c r="N5" s="30" t="s">
        <v>504</v>
      </c>
      <c r="O5" s="30" t="s">
        <v>505</v>
      </c>
    </row>
    <row r="6" spans="1:15" ht="16.149999999999999" customHeight="1" x14ac:dyDescent="0.2">
      <c r="A6" s="121">
        <v>2</v>
      </c>
      <c r="B6" s="188" t="s">
        <v>304</v>
      </c>
      <c r="C6" s="85">
        <v>9000</v>
      </c>
      <c r="D6" s="265">
        <v>9000</v>
      </c>
      <c r="E6" s="85">
        <v>9000</v>
      </c>
      <c r="F6" s="85">
        <v>8900</v>
      </c>
      <c r="G6" s="265">
        <v>8800</v>
      </c>
      <c r="H6" s="265">
        <v>8700</v>
      </c>
      <c r="I6" s="265">
        <v>8500</v>
      </c>
      <c r="J6" s="265">
        <v>8600</v>
      </c>
      <c r="K6" s="265">
        <v>8500</v>
      </c>
      <c r="L6" s="266">
        <v>7000</v>
      </c>
      <c r="M6" s="49" t="str">
        <f>'Trang bìa BC'!$C$7</f>
        <v>AB12</v>
      </c>
      <c r="N6" s="30" t="s">
        <v>504</v>
      </c>
      <c r="O6" s="30" t="s">
        <v>506</v>
      </c>
    </row>
    <row r="7" spans="1:15" ht="16.149999999999999" customHeight="1" x14ac:dyDescent="0.2">
      <c r="A7" s="121">
        <v>3</v>
      </c>
      <c r="B7" s="188" t="s">
        <v>305</v>
      </c>
      <c r="C7" s="85">
        <v>8500</v>
      </c>
      <c r="D7" s="265">
        <v>8700</v>
      </c>
      <c r="E7" s="85">
        <v>8600</v>
      </c>
      <c r="F7" s="85">
        <v>8400</v>
      </c>
      <c r="G7" s="265">
        <v>8300</v>
      </c>
      <c r="H7" s="265">
        <v>7900</v>
      </c>
      <c r="I7" s="265">
        <v>8000</v>
      </c>
      <c r="J7" s="265">
        <v>8000</v>
      </c>
      <c r="K7" s="265">
        <v>8000</v>
      </c>
      <c r="L7" s="266">
        <v>6800</v>
      </c>
      <c r="M7" s="49" t="str">
        <f>'Trang bìa BC'!$C$7</f>
        <v>AB12</v>
      </c>
      <c r="N7" s="30" t="s">
        <v>504</v>
      </c>
      <c r="O7" s="30" t="s">
        <v>507</v>
      </c>
    </row>
    <row r="8" spans="1:15" ht="16.149999999999999" customHeight="1" x14ac:dyDescent="0.2">
      <c r="A8" s="121"/>
      <c r="B8" s="189" t="s">
        <v>299</v>
      </c>
      <c r="C8" s="223">
        <f t="shared" ref="C8:L8" si="0">C7/C6</f>
        <v>0.94444444444444442</v>
      </c>
      <c r="D8" s="223">
        <f t="shared" si="0"/>
        <v>0.96666666666666667</v>
      </c>
      <c r="E8" s="223">
        <f t="shared" si="0"/>
        <v>0.9555555555555556</v>
      </c>
      <c r="F8" s="223">
        <f t="shared" si="0"/>
        <v>0.9438202247191011</v>
      </c>
      <c r="G8" s="223">
        <f t="shared" si="0"/>
        <v>0.94318181818181823</v>
      </c>
      <c r="H8" s="223">
        <f t="shared" si="0"/>
        <v>0.90804597701149425</v>
      </c>
      <c r="I8" s="223">
        <f t="shared" si="0"/>
        <v>0.94117647058823528</v>
      </c>
      <c r="J8" s="223">
        <f t="shared" si="0"/>
        <v>0.93023255813953487</v>
      </c>
      <c r="K8" s="223">
        <f t="shared" si="0"/>
        <v>0.94117647058823528</v>
      </c>
      <c r="L8" s="223">
        <f t="shared" si="0"/>
        <v>0.97142857142857142</v>
      </c>
      <c r="M8" s="49" t="str">
        <f>'Trang bìa BC'!$C$7</f>
        <v>AB12</v>
      </c>
      <c r="N8" s="30" t="s">
        <v>504</v>
      </c>
      <c r="O8" s="30" t="s">
        <v>564</v>
      </c>
    </row>
    <row r="9" spans="1:15" ht="16.149999999999999" customHeight="1" x14ac:dyDescent="0.2">
      <c r="A9" s="121"/>
      <c r="B9" s="185" t="s">
        <v>311</v>
      </c>
      <c r="C9" s="106">
        <f ca="1">YEAR(TODAY())-1</f>
        <v>2022</v>
      </c>
      <c r="D9" s="106">
        <f ca="1">YEAR(TODAY())-2</f>
        <v>2021</v>
      </c>
      <c r="E9" s="186">
        <v>2020</v>
      </c>
      <c r="F9" s="186">
        <v>2019</v>
      </c>
      <c r="G9" s="106">
        <f ca="1">YEAR(TODAY())-5</f>
        <v>2018</v>
      </c>
      <c r="H9" s="106">
        <f ca="1">YEAR(TODAY())-6</f>
        <v>2017</v>
      </c>
      <c r="I9" s="106">
        <f ca="1">YEAR(TODAY())-7</f>
        <v>2016</v>
      </c>
      <c r="J9" s="106">
        <f ca="1">YEAR(TODAY())-8</f>
        <v>2015</v>
      </c>
      <c r="K9" s="106">
        <f ca="1">YEAR(TODAY())-9</f>
        <v>2014</v>
      </c>
      <c r="L9" s="187">
        <f ca="1">YEAR(TODAY())-10</f>
        <v>2013</v>
      </c>
      <c r="M9" s="8"/>
      <c r="N9" s="8"/>
      <c r="O9" s="8"/>
    </row>
    <row r="10" spans="1:15" ht="16.149999999999999" customHeight="1" x14ac:dyDescent="0.2">
      <c r="A10" s="121">
        <v>5</v>
      </c>
      <c r="B10" s="188" t="s">
        <v>301</v>
      </c>
      <c r="C10" s="224">
        <f>C7</f>
        <v>8500</v>
      </c>
      <c r="D10" s="265">
        <v>8000</v>
      </c>
      <c r="E10" s="85">
        <v>7800</v>
      </c>
      <c r="F10" s="85">
        <v>6000</v>
      </c>
      <c r="G10" s="265">
        <v>3000</v>
      </c>
      <c r="H10" s="265">
        <v>0</v>
      </c>
      <c r="I10" s="265">
        <v>0</v>
      </c>
      <c r="J10" s="265">
        <v>0</v>
      </c>
      <c r="K10" s="265">
        <v>0</v>
      </c>
      <c r="L10" s="266">
        <v>0</v>
      </c>
      <c r="M10" s="49" t="str">
        <f>'Trang bìa BC'!$C$7</f>
        <v>AB12</v>
      </c>
      <c r="N10" s="30" t="s">
        <v>508</v>
      </c>
      <c r="O10" s="30" t="s">
        <v>509</v>
      </c>
    </row>
    <row r="11" spans="1:15" ht="16.149999999999999" customHeight="1" x14ac:dyDescent="0.2">
      <c r="A11" s="121">
        <v>6</v>
      </c>
      <c r="B11" s="264" t="s">
        <v>155</v>
      </c>
      <c r="C11" s="85">
        <v>0</v>
      </c>
      <c r="D11" s="265">
        <v>50</v>
      </c>
      <c r="E11" s="85">
        <v>100</v>
      </c>
      <c r="F11" s="85">
        <v>1000</v>
      </c>
      <c r="G11" s="265">
        <v>4000</v>
      </c>
      <c r="H11" s="265">
        <v>0</v>
      </c>
      <c r="I11" s="265">
        <v>0</v>
      </c>
      <c r="J11" s="265">
        <v>0</v>
      </c>
      <c r="K11" s="265">
        <v>0</v>
      </c>
      <c r="L11" s="266">
        <v>0</v>
      </c>
      <c r="M11" s="49" t="str">
        <f>'Trang bìa BC'!$C$7</f>
        <v>AB12</v>
      </c>
      <c r="N11" s="30" t="s">
        <v>508</v>
      </c>
      <c r="O11" s="30" t="s">
        <v>510</v>
      </c>
    </row>
    <row r="12" spans="1:15" ht="16.149999999999999" customHeight="1" x14ac:dyDescent="0.2">
      <c r="A12" s="121">
        <v>7</v>
      </c>
      <c r="B12" s="188" t="s">
        <v>308</v>
      </c>
      <c r="C12" s="85">
        <v>0</v>
      </c>
      <c r="D12" s="265">
        <v>0</v>
      </c>
      <c r="E12" s="85">
        <v>0</v>
      </c>
      <c r="F12" s="85">
        <v>500</v>
      </c>
      <c r="G12" s="265">
        <v>300</v>
      </c>
      <c r="H12" s="265">
        <v>300</v>
      </c>
      <c r="I12" s="265">
        <v>0</v>
      </c>
      <c r="J12" s="265">
        <v>0</v>
      </c>
      <c r="K12" s="265">
        <v>0</v>
      </c>
      <c r="L12" s="266">
        <v>0</v>
      </c>
      <c r="M12" s="49" t="str">
        <f>'Trang bìa BC'!$C$7</f>
        <v>AB12</v>
      </c>
      <c r="N12" s="30" t="s">
        <v>508</v>
      </c>
      <c r="O12" s="30" t="s">
        <v>511</v>
      </c>
    </row>
    <row r="13" spans="1:15" ht="16.149999999999999" customHeight="1" x14ac:dyDescent="0.2">
      <c r="A13" s="121"/>
      <c r="B13" s="189" t="s">
        <v>157</v>
      </c>
      <c r="C13" s="223">
        <f t="shared" ref="C13:L13" si="1">C11/C7</f>
        <v>0</v>
      </c>
      <c r="D13" s="223">
        <f>D11/D7</f>
        <v>5.7471264367816091E-3</v>
      </c>
      <c r="E13" s="223">
        <f t="shared" si="1"/>
        <v>1.1627906976744186E-2</v>
      </c>
      <c r="F13" s="223">
        <f t="shared" si="1"/>
        <v>0.11904761904761904</v>
      </c>
      <c r="G13" s="223">
        <f t="shared" si="1"/>
        <v>0.48192771084337349</v>
      </c>
      <c r="H13" s="223">
        <f t="shared" si="1"/>
        <v>0</v>
      </c>
      <c r="I13" s="223">
        <f t="shared" si="1"/>
        <v>0</v>
      </c>
      <c r="J13" s="223">
        <f t="shared" si="1"/>
        <v>0</v>
      </c>
      <c r="K13" s="223">
        <f t="shared" si="1"/>
        <v>0</v>
      </c>
      <c r="L13" s="223">
        <f t="shared" si="1"/>
        <v>0</v>
      </c>
      <c r="M13" s="49" t="str">
        <f>'Trang bìa BC'!$C$7</f>
        <v>AB12</v>
      </c>
      <c r="N13" s="30" t="s">
        <v>508</v>
      </c>
      <c r="O13" s="30" t="s">
        <v>565</v>
      </c>
    </row>
    <row r="14" spans="1:15" ht="16.149999999999999" customHeight="1" x14ac:dyDescent="0.2">
      <c r="A14" s="121"/>
      <c r="B14" s="189" t="s">
        <v>310</v>
      </c>
      <c r="C14" s="223">
        <f t="shared" ref="C14:L14" si="2">C12/C7</f>
        <v>0</v>
      </c>
      <c r="D14" s="223">
        <f t="shared" si="2"/>
        <v>0</v>
      </c>
      <c r="E14" s="223">
        <f t="shared" si="2"/>
        <v>0</v>
      </c>
      <c r="F14" s="223">
        <f t="shared" si="2"/>
        <v>5.9523809523809521E-2</v>
      </c>
      <c r="G14" s="223">
        <f t="shared" si="2"/>
        <v>3.614457831325301E-2</v>
      </c>
      <c r="H14" s="223">
        <f t="shared" si="2"/>
        <v>3.7974683544303799E-2</v>
      </c>
      <c r="I14" s="223">
        <f t="shared" si="2"/>
        <v>0</v>
      </c>
      <c r="J14" s="223">
        <f t="shared" si="2"/>
        <v>0</v>
      </c>
      <c r="K14" s="223">
        <f t="shared" si="2"/>
        <v>0</v>
      </c>
      <c r="L14" s="223">
        <f t="shared" si="2"/>
        <v>0</v>
      </c>
      <c r="M14" s="49" t="str">
        <f>'Trang bìa BC'!$C$7</f>
        <v>AB12</v>
      </c>
      <c r="N14" s="30" t="s">
        <v>508</v>
      </c>
      <c r="O14" s="30" t="s">
        <v>566</v>
      </c>
    </row>
    <row r="15" spans="1:15" ht="16.149999999999999" customHeight="1" x14ac:dyDescent="0.2">
      <c r="A15" s="219" t="s">
        <v>30</v>
      </c>
      <c r="B15" s="220"/>
      <c r="C15" s="221"/>
      <c r="D15" s="221"/>
      <c r="E15" s="221"/>
      <c r="F15" s="221"/>
      <c r="G15" s="221"/>
      <c r="H15" s="221"/>
      <c r="I15" s="221"/>
      <c r="J15" s="221"/>
      <c r="K15" s="221"/>
      <c r="L15" s="222"/>
      <c r="M15" s="8"/>
      <c r="N15" s="8"/>
      <c r="O15" s="8"/>
    </row>
    <row r="16" spans="1:15" ht="27" customHeight="1" x14ac:dyDescent="0.2">
      <c r="A16" s="190" t="s">
        <v>58</v>
      </c>
      <c r="B16" s="339" t="s">
        <v>302</v>
      </c>
      <c r="C16" s="340"/>
      <c r="D16" s="340"/>
      <c r="E16" s="340"/>
      <c r="F16" s="340"/>
      <c r="G16" s="340"/>
      <c r="H16" s="340"/>
      <c r="I16" s="340"/>
      <c r="J16" s="340"/>
      <c r="K16" s="340"/>
      <c r="L16" s="341"/>
      <c r="M16" s="8"/>
      <c r="N16" s="8"/>
      <c r="O16" s="8"/>
    </row>
    <row r="17" spans="1:15" ht="16.149999999999999" customHeight="1" x14ac:dyDescent="0.2">
      <c r="A17" s="190" t="s">
        <v>59</v>
      </c>
      <c r="B17" s="339" t="s">
        <v>309</v>
      </c>
      <c r="C17" s="340"/>
      <c r="D17" s="340"/>
      <c r="E17" s="340"/>
      <c r="F17" s="340"/>
      <c r="G17" s="340"/>
      <c r="H17" s="340"/>
      <c r="I17" s="340"/>
      <c r="J17" s="340"/>
      <c r="K17" s="340"/>
      <c r="L17" s="341"/>
      <c r="M17" s="8"/>
      <c r="N17" s="8"/>
      <c r="O17" s="8"/>
    </row>
    <row r="18" spans="1:15" ht="16.149999999999999" customHeight="1" x14ac:dyDescent="0.2">
      <c r="A18" s="190" t="s">
        <v>61</v>
      </c>
      <c r="B18" s="339" t="s">
        <v>300</v>
      </c>
      <c r="C18" s="340"/>
      <c r="D18" s="340"/>
      <c r="E18" s="340"/>
      <c r="F18" s="340"/>
      <c r="G18" s="340"/>
      <c r="H18" s="340"/>
      <c r="I18" s="340"/>
      <c r="J18" s="340"/>
      <c r="K18" s="340"/>
      <c r="L18" s="341"/>
      <c r="M18" s="8"/>
      <c r="N18" s="8"/>
      <c r="O18" s="8"/>
    </row>
    <row r="19" spans="1:15" ht="16.149999999999999" customHeight="1" x14ac:dyDescent="0.2">
      <c r="A19" s="53"/>
      <c r="C19" s="35"/>
      <c r="D19" s="35"/>
      <c r="E19" s="35"/>
      <c r="F19" s="35"/>
      <c r="G19" s="35"/>
      <c r="H19" s="35"/>
      <c r="I19" s="35"/>
      <c r="J19" s="35"/>
      <c r="K19" s="35"/>
      <c r="L19" s="35"/>
      <c r="M19" s="8"/>
      <c r="N19" s="8"/>
      <c r="O19" s="8"/>
    </row>
    <row r="20" spans="1:15" s="14" customFormat="1" ht="16.149999999999999" customHeight="1" x14ac:dyDescent="0.2">
      <c r="A20" s="26" t="s">
        <v>293</v>
      </c>
      <c r="B20" s="13"/>
      <c r="D20" s="22"/>
      <c r="E20" s="27"/>
      <c r="I20" s="65"/>
      <c r="J20" s="66" t="s">
        <v>153</v>
      </c>
      <c r="K20" s="67" t="s">
        <v>152</v>
      </c>
      <c r="L20" s="68">
        <f ca="1">YEAR(TODAY())-1</f>
        <v>2022</v>
      </c>
      <c r="M20" s="47"/>
      <c r="N20" s="47"/>
      <c r="O20" s="47"/>
    </row>
    <row r="21" spans="1:15" s="47" customFormat="1" ht="16.149999999999999" customHeight="1" x14ac:dyDescent="0.2">
      <c r="A21" s="334"/>
      <c r="B21" s="307" t="s">
        <v>72</v>
      </c>
      <c r="C21" s="283" t="s">
        <v>306</v>
      </c>
      <c r="D21" s="338"/>
      <c r="E21" s="338"/>
      <c r="F21" s="336" t="s">
        <v>307</v>
      </c>
      <c r="G21" s="337"/>
      <c r="H21" s="311" t="s">
        <v>77</v>
      </c>
      <c r="I21" s="332" t="s">
        <v>167</v>
      </c>
      <c r="J21" s="333"/>
      <c r="K21" s="332" t="s">
        <v>78</v>
      </c>
      <c r="L21" s="333"/>
    </row>
    <row r="22" spans="1:15" s="8" customFormat="1" ht="16.149999999999999" customHeight="1" x14ac:dyDescent="0.2">
      <c r="A22" s="335"/>
      <c r="B22" s="307"/>
      <c r="C22" s="107" t="s">
        <v>52</v>
      </c>
      <c r="D22" s="107" t="s">
        <v>49</v>
      </c>
      <c r="E22" s="107" t="s">
        <v>51</v>
      </c>
      <c r="F22" s="108" t="s">
        <v>278</v>
      </c>
      <c r="G22" s="108" t="s">
        <v>53</v>
      </c>
      <c r="H22" s="312"/>
      <c r="I22" s="107" t="s">
        <v>25</v>
      </c>
      <c r="J22" s="107" t="s">
        <v>56</v>
      </c>
      <c r="K22" s="107" t="s">
        <v>25</v>
      </c>
      <c r="L22" s="107" t="s">
        <v>56</v>
      </c>
    </row>
    <row r="23" spans="1:15" ht="16.149999999999999" customHeight="1" x14ac:dyDescent="0.2">
      <c r="A23" s="124">
        <v>1</v>
      </c>
      <c r="B23" s="133" t="s">
        <v>2</v>
      </c>
      <c r="C23" s="78">
        <v>200</v>
      </c>
      <c r="D23" s="78">
        <v>0</v>
      </c>
      <c r="E23" s="238">
        <v>0</v>
      </c>
      <c r="F23" s="238">
        <v>20</v>
      </c>
      <c r="G23" s="238">
        <v>10</v>
      </c>
      <c r="H23" s="200">
        <f t="shared" ref="H23:H46" si="3">SUM(C23:G23)</f>
        <v>230</v>
      </c>
      <c r="I23" s="216">
        <v>1</v>
      </c>
      <c r="J23" s="216">
        <f t="shared" ref="J23:J46" si="4">(C23+D23*0.8+E23*0.5+F23*1.5+G23*2)*I23</f>
        <v>250</v>
      </c>
      <c r="K23" s="217">
        <v>0.8</v>
      </c>
      <c r="L23" s="218">
        <f t="shared" ref="L23:L46" si="5">(C23+F23*1.5+G23*2)*K23</f>
        <v>200</v>
      </c>
      <c r="M23" s="49" t="str">
        <f>'Trang bìa BC'!$C$7</f>
        <v>AB12</v>
      </c>
      <c r="N23" s="30" t="s">
        <v>512</v>
      </c>
      <c r="O23" s="30" t="s">
        <v>513</v>
      </c>
    </row>
    <row r="24" spans="1:15" ht="16.149999999999999" customHeight="1" x14ac:dyDescent="0.2">
      <c r="A24" s="124">
        <v>2</v>
      </c>
      <c r="B24" s="133" t="s">
        <v>3</v>
      </c>
      <c r="C24" s="78">
        <v>0</v>
      </c>
      <c r="D24" s="78">
        <v>0</v>
      </c>
      <c r="E24" s="238">
        <v>0</v>
      </c>
      <c r="F24" s="238">
        <v>0</v>
      </c>
      <c r="G24" s="238">
        <v>0</v>
      </c>
      <c r="H24" s="200">
        <f t="shared" si="3"/>
        <v>0</v>
      </c>
      <c r="I24" s="216">
        <v>2</v>
      </c>
      <c r="J24" s="216">
        <f t="shared" si="4"/>
        <v>0</v>
      </c>
      <c r="K24" s="217">
        <v>1.2</v>
      </c>
      <c r="L24" s="218">
        <f t="shared" si="5"/>
        <v>0</v>
      </c>
      <c r="M24" s="49" t="str">
        <f>'Trang bìa BC'!$C$7</f>
        <v>AB12</v>
      </c>
      <c r="N24" s="30" t="s">
        <v>512</v>
      </c>
      <c r="O24" s="30" t="s">
        <v>514</v>
      </c>
    </row>
    <row r="25" spans="1:15" ht="16.149999999999999" customHeight="1" x14ac:dyDescent="0.2">
      <c r="A25" s="124">
        <v>3</v>
      </c>
      <c r="B25" s="133" t="s">
        <v>4</v>
      </c>
      <c r="C25" s="78">
        <v>0</v>
      </c>
      <c r="D25" s="78">
        <v>0</v>
      </c>
      <c r="E25" s="238">
        <v>0</v>
      </c>
      <c r="F25" s="238">
        <v>0</v>
      </c>
      <c r="G25" s="238">
        <v>0</v>
      </c>
      <c r="H25" s="200">
        <f t="shared" si="3"/>
        <v>0</v>
      </c>
      <c r="I25" s="216">
        <v>0.8</v>
      </c>
      <c r="J25" s="216">
        <f t="shared" si="4"/>
        <v>0</v>
      </c>
      <c r="K25" s="217">
        <v>0.8</v>
      </c>
      <c r="L25" s="218">
        <f t="shared" si="5"/>
        <v>0</v>
      </c>
      <c r="M25" s="49" t="str">
        <f>'Trang bìa BC'!$C$7</f>
        <v>AB12</v>
      </c>
      <c r="N25" s="30" t="s">
        <v>512</v>
      </c>
      <c r="O25" s="30" t="s">
        <v>515</v>
      </c>
    </row>
    <row r="26" spans="1:15" ht="16.149999999999999" customHeight="1" x14ac:dyDescent="0.2">
      <c r="A26" s="124">
        <v>4</v>
      </c>
      <c r="B26" s="133" t="s">
        <v>5</v>
      </c>
      <c r="C26" s="78">
        <v>200</v>
      </c>
      <c r="D26" s="78">
        <v>30</v>
      </c>
      <c r="E26" s="238">
        <v>20</v>
      </c>
      <c r="F26" s="238">
        <v>20</v>
      </c>
      <c r="G26" s="238">
        <v>5</v>
      </c>
      <c r="H26" s="200">
        <f t="shared" si="3"/>
        <v>275</v>
      </c>
      <c r="I26" s="216">
        <v>0.8</v>
      </c>
      <c r="J26" s="216">
        <f t="shared" si="4"/>
        <v>219.20000000000002</v>
      </c>
      <c r="K26" s="217">
        <v>0.8</v>
      </c>
      <c r="L26" s="218">
        <f t="shared" si="5"/>
        <v>192</v>
      </c>
      <c r="M26" s="49" t="str">
        <f>'Trang bìa BC'!$C$7</f>
        <v>AB12</v>
      </c>
      <c r="N26" s="30" t="s">
        <v>512</v>
      </c>
      <c r="O26" s="30" t="s">
        <v>520</v>
      </c>
    </row>
    <row r="27" spans="1:15" ht="16.149999999999999" customHeight="1" x14ac:dyDescent="0.2">
      <c r="A27" s="124">
        <v>5</v>
      </c>
      <c r="B27" s="133" t="s">
        <v>6</v>
      </c>
      <c r="C27" s="78">
        <v>0</v>
      </c>
      <c r="D27" s="78">
        <v>0</v>
      </c>
      <c r="E27" s="238">
        <v>0</v>
      </c>
      <c r="F27" s="238">
        <v>0</v>
      </c>
      <c r="G27" s="238">
        <v>0</v>
      </c>
      <c r="H27" s="200">
        <f t="shared" si="3"/>
        <v>0</v>
      </c>
      <c r="I27" s="216">
        <v>1</v>
      </c>
      <c r="J27" s="216">
        <f t="shared" si="4"/>
        <v>0</v>
      </c>
      <c r="K27" s="217">
        <v>0.8</v>
      </c>
      <c r="L27" s="218">
        <f t="shared" si="5"/>
        <v>0</v>
      </c>
      <c r="M27" s="49" t="str">
        <f>'Trang bìa BC'!$C$7</f>
        <v>AB12</v>
      </c>
      <c r="N27" s="30" t="s">
        <v>512</v>
      </c>
      <c r="O27" s="30" t="s">
        <v>516</v>
      </c>
    </row>
    <row r="28" spans="1:15" ht="16.149999999999999" customHeight="1" x14ac:dyDescent="0.2">
      <c r="A28" s="124">
        <v>6</v>
      </c>
      <c r="B28" s="133" t="s">
        <v>7</v>
      </c>
      <c r="C28" s="78">
        <v>2000</v>
      </c>
      <c r="D28" s="78">
        <v>200</v>
      </c>
      <c r="E28" s="238">
        <v>0</v>
      </c>
      <c r="F28" s="238">
        <v>100</v>
      </c>
      <c r="G28" s="238">
        <v>20</v>
      </c>
      <c r="H28" s="200">
        <f t="shared" si="3"/>
        <v>2320</v>
      </c>
      <c r="I28" s="216">
        <v>0.8</v>
      </c>
      <c r="J28" s="216">
        <f t="shared" si="4"/>
        <v>1880</v>
      </c>
      <c r="K28" s="217">
        <v>0.8</v>
      </c>
      <c r="L28" s="218">
        <f t="shared" si="5"/>
        <v>1752</v>
      </c>
      <c r="M28" s="49" t="str">
        <f>'Trang bìa BC'!$C$7</f>
        <v>AB12</v>
      </c>
      <c r="N28" s="30" t="s">
        <v>512</v>
      </c>
      <c r="O28" s="30" t="s">
        <v>521</v>
      </c>
    </row>
    <row r="29" spans="1:15" ht="16.149999999999999" customHeight="1" x14ac:dyDescent="0.2">
      <c r="A29" s="124">
        <v>7</v>
      </c>
      <c r="B29" s="133" t="s">
        <v>8</v>
      </c>
      <c r="C29" s="78">
        <v>0</v>
      </c>
      <c r="D29" s="78">
        <v>0</v>
      </c>
      <c r="E29" s="238">
        <v>0</v>
      </c>
      <c r="F29" s="238">
        <v>0</v>
      </c>
      <c r="G29" s="238">
        <v>0</v>
      </c>
      <c r="H29" s="200">
        <f t="shared" si="3"/>
        <v>0</v>
      </c>
      <c r="I29" s="216">
        <v>1</v>
      </c>
      <c r="J29" s="216">
        <f t="shared" si="4"/>
        <v>0</v>
      </c>
      <c r="K29" s="217">
        <v>0.8</v>
      </c>
      <c r="L29" s="218">
        <f t="shared" si="5"/>
        <v>0</v>
      </c>
      <c r="M29" s="49" t="str">
        <f>'Trang bìa BC'!$C$7</f>
        <v>AB12</v>
      </c>
      <c r="N29" s="30" t="s">
        <v>512</v>
      </c>
      <c r="O29" s="30" t="s">
        <v>517</v>
      </c>
    </row>
    <row r="30" spans="1:15" ht="16.149999999999999" customHeight="1" x14ac:dyDescent="0.2">
      <c r="A30" s="124">
        <v>8</v>
      </c>
      <c r="B30" s="133" t="s">
        <v>9</v>
      </c>
      <c r="C30" s="78">
        <v>0</v>
      </c>
      <c r="D30" s="78">
        <v>0</v>
      </c>
      <c r="E30" s="238">
        <v>0</v>
      </c>
      <c r="F30" s="238">
        <v>0</v>
      </c>
      <c r="G30" s="238">
        <v>0</v>
      </c>
      <c r="H30" s="200">
        <f t="shared" si="3"/>
        <v>0</v>
      </c>
      <c r="I30" s="216">
        <v>1</v>
      </c>
      <c r="J30" s="216">
        <f t="shared" si="4"/>
        <v>0</v>
      </c>
      <c r="K30" s="217">
        <v>1</v>
      </c>
      <c r="L30" s="218">
        <f t="shared" si="5"/>
        <v>0</v>
      </c>
      <c r="M30" s="49" t="str">
        <f>'Trang bìa BC'!$C$7</f>
        <v>AB12</v>
      </c>
      <c r="N30" s="30" t="s">
        <v>512</v>
      </c>
      <c r="O30" s="30" t="s">
        <v>518</v>
      </c>
    </row>
    <row r="31" spans="1:15" ht="16.149999999999999" customHeight="1" x14ac:dyDescent="0.2">
      <c r="A31" s="124">
        <v>9</v>
      </c>
      <c r="B31" s="133" t="s">
        <v>10</v>
      </c>
      <c r="C31" s="78">
        <v>1000</v>
      </c>
      <c r="D31" s="78">
        <v>0</v>
      </c>
      <c r="E31" s="238">
        <v>0</v>
      </c>
      <c r="F31" s="238">
        <v>20</v>
      </c>
      <c r="G31" s="238">
        <v>5</v>
      </c>
      <c r="H31" s="200">
        <f t="shared" si="3"/>
        <v>1025</v>
      </c>
      <c r="I31" s="216">
        <v>1</v>
      </c>
      <c r="J31" s="216">
        <f t="shared" si="4"/>
        <v>1040</v>
      </c>
      <c r="K31" s="217">
        <v>1</v>
      </c>
      <c r="L31" s="218">
        <f t="shared" si="5"/>
        <v>1040</v>
      </c>
      <c r="M31" s="49" t="str">
        <f>'Trang bìa BC'!$C$7</f>
        <v>AB12</v>
      </c>
      <c r="N31" s="30" t="s">
        <v>512</v>
      </c>
      <c r="O31" s="30" t="s">
        <v>519</v>
      </c>
    </row>
    <row r="32" spans="1:15" ht="16.149999999999999" customHeight="1" x14ac:dyDescent="0.2">
      <c r="A32" s="124">
        <v>10</v>
      </c>
      <c r="B32" s="133" t="s">
        <v>11</v>
      </c>
      <c r="C32" s="78">
        <v>1000</v>
      </c>
      <c r="D32" s="78">
        <v>100</v>
      </c>
      <c r="E32" s="238">
        <v>0</v>
      </c>
      <c r="F32" s="238">
        <v>100</v>
      </c>
      <c r="G32" s="238">
        <v>20</v>
      </c>
      <c r="H32" s="200">
        <f t="shared" si="3"/>
        <v>1220</v>
      </c>
      <c r="I32" s="216">
        <v>0.8</v>
      </c>
      <c r="J32" s="216">
        <f t="shared" si="4"/>
        <v>1016</v>
      </c>
      <c r="K32" s="217">
        <v>1</v>
      </c>
      <c r="L32" s="218">
        <f t="shared" si="5"/>
        <v>1190</v>
      </c>
      <c r="M32" s="49" t="str">
        <f>'Trang bìa BC'!$C$7</f>
        <v>AB12</v>
      </c>
      <c r="N32" s="30" t="s">
        <v>512</v>
      </c>
      <c r="O32" s="30" t="s">
        <v>522</v>
      </c>
    </row>
    <row r="33" spans="1:15" ht="16.149999999999999" customHeight="1" x14ac:dyDescent="0.2">
      <c r="A33" s="124">
        <v>11</v>
      </c>
      <c r="B33" s="133" t="s">
        <v>12</v>
      </c>
      <c r="C33" s="78">
        <v>8000</v>
      </c>
      <c r="D33" s="78">
        <v>1000</v>
      </c>
      <c r="E33" s="238">
        <v>0</v>
      </c>
      <c r="F33" s="238">
        <v>200</v>
      </c>
      <c r="G33" s="238">
        <v>30</v>
      </c>
      <c r="H33" s="200">
        <f t="shared" si="3"/>
        <v>9230</v>
      </c>
      <c r="I33" s="216">
        <v>0.8</v>
      </c>
      <c r="J33" s="216">
        <f t="shared" si="4"/>
        <v>7328</v>
      </c>
      <c r="K33" s="217">
        <v>1</v>
      </c>
      <c r="L33" s="218">
        <f t="shared" si="5"/>
        <v>8360</v>
      </c>
      <c r="M33" s="49" t="str">
        <f>'Trang bìa BC'!$C$7</f>
        <v>AB12</v>
      </c>
      <c r="N33" s="30" t="s">
        <v>512</v>
      </c>
      <c r="O33" s="30" t="s">
        <v>523</v>
      </c>
    </row>
    <row r="34" spans="1:15" ht="16.149999999999999" customHeight="1" x14ac:dyDescent="0.2">
      <c r="A34" s="124">
        <v>12</v>
      </c>
      <c r="B34" s="133" t="s">
        <v>13</v>
      </c>
      <c r="C34" s="78">
        <v>10000</v>
      </c>
      <c r="D34" s="78">
        <v>1000</v>
      </c>
      <c r="E34" s="238">
        <v>0</v>
      </c>
      <c r="F34" s="238">
        <v>250</v>
      </c>
      <c r="G34" s="238">
        <v>150</v>
      </c>
      <c r="H34" s="200">
        <f t="shared" si="3"/>
        <v>11400</v>
      </c>
      <c r="I34" s="216">
        <v>1</v>
      </c>
      <c r="J34" s="216">
        <f t="shared" si="4"/>
        <v>11475</v>
      </c>
      <c r="K34" s="217">
        <v>1.5</v>
      </c>
      <c r="L34" s="218">
        <f t="shared" si="5"/>
        <v>16012.5</v>
      </c>
      <c r="M34" s="49" t="str">
        <f>'Trang bìa BC'!$C$7</f>
        <v>AB12</v>
      </c>
      <c r="N34" s="30" t="s">
        <v>512</v>
      </c>
      <c r="O34" s="30" t="s">
        <v>524</v>
      </c>
    </row>
    <row r="35" spans="1:15" ht="16.149999999999999" customHeight="1" x14ac:dyDescent="0.2">
      <c r="A35" s="124">
        <v>13</v>
      </c>
      <c r="B35" s="133" t="s">
        <v>14</v>
      </c>
      <c r="C35" s="78">
        <v>15000</v>
      </c>
      <c r="D35" s="78">
        <v>1200</v>
      </c>
      <c r="E35" s="238">
        <v>0</v>
      </c>
      <c r="F35" s="238">
        <v>300</v>
      </c>
      <c r="G35" s="238">
        <v>200</v>
      </c>
      <c r="H35" s="200">
        <f t="shared" si="3"/>
        <v>16700</v>
      </c>
      <c r="I35" s="216">
        <v>1</v>
      </c>
      <c r="J35" s="216">
        <f t="shared" si="4"/>
        <v>16810</v>
      </c>
      <c r="K35" s="217">
        <v>1.5</v>
      </c>
      <c r="L35" s="218">
        <f t="shared" si="5"/>
        <v>23775</v>
      </c>
      <c r="M35" s="49" t="str">
        <f>'Trang bìa BC'!$C$7</f>
        <v>AB12</v>
      </c>
      <c r="N35" s="30" t="s">
        <v>512</v>
      </c>
      <c r="O35" s="30" t="s">
        <v>525</v>
      </c>
    </row>
    <row r="36" spans="1:15" ht="16.149999999999999" customHeight="1" x14ac:dyDescent="0.2">
      <c r="A36" s="124">
        <v>14</v>
      </c>
      <c r="B36" s="133" t="s">
        <v>15</v>
      </c>
      <c r="C36" s="78">
        <v>200</v>
      </c>
      <c r="D36" s="78">
        <v>0</v>
      </c>
      <c r="E36" s="238">
        <v>0</v>
      </c>
      <c r="F36" s="238">
        <v>20</v>
      </c>
      <c r="G36" s="238">
        <v>5</v>
      </c>
      <c r="H36" s="200">
        <f t="shared" si="3"/>
        <v>225</v>
      </c>
      <c r="I36" s="216">
        <v>1</v>
      </c>
      <c r="J36" s="216">
        <f t="shared" si="4"/>
        <v>240</v>
      </c>
      <c r="K36" s="217">
        <v>1.5</v>
      </c>
      <c r="L36" s="218">
        <f t="shared" si="5"/>
        <v>360</v>
      </c>
      <c r="M36" s="49" t="str">
        <f>'Trang bìa BC'!$C$7</f>
        <v>AB12</v>
      </c>
      <c r="N36" s="30" t="s">
        <v>512</v>
      </c>
      <c r="O36" s="30" t="s">
        <v>526</v>
      </c>
    </row>
    <row r="37" spans="1:15" ht="16.149999999999999" customHeight="1" x14ac:dyDescent="0.2">
      <c r="A37" s="124">
        <v>15</v>
      </c>
      <c r="B37" s="133" t="s">
        <v>16</v>
      </c>
      <c r="C37" s="78">
        <v>0</v>
      </c>
      <c r="D37" s="78">
        <v>0</v>
      </c>
      <c r="E37" s="238">
        <v>0</v>
      </c>
      <c r="F37" s="238">
        <v>0</v>
      </c>
      <c r="G37" s="238">
        <v>0</v>
      </c>
      <c r="H37" s="200">
        <f t="shared" si="3"/>
        <v>0</v>
      </c>
      <c r="I37" s="216">
        <v>1</v>
      </c>
      <c r="J37" s="216">
        <f t="shared" si="4"/>
        <v>0</v>
      </c>
      <c r="K37" s="217">
        <v>1.5</v>
      </c>
      <c r="L37" s="218">
        <f t="shared" si="5"/>
        <v>0</v>
      </c>
      <c r="M37" s="49" t="str">
        <f>'Trang bìa BC'!$C$7</f>
        <v>AB12</v>
      </c>
      <c r="N37" s="30" t="s">
        <v>512</v>
      </c>
      <c r="O37" s="30" t="s">
        <v>527</v>
      </c>
    </row>
    <row r="38" spans="1:15" ht="16.149999999999999" customHeight="1" x14ac:dyDescent="0.2">
      <c r="A38" s="124">
        <v>16</v>
      </c>
      <c r="B38" s="133" t="s">
        <v>17</v>
      </c>
      <c r="C38" s="78">
        <v>0</v>
      </c>
      <c r="D38" s="78">
        <v>0</v>
      </c>
      <c r="E38" s="238">
        <v>0</v>
      </c>
      <c r="F38" s="238">
        <v>0</v>
      </c>
      <c r="G38" s="238">
        <v>0</v>
      </c>
      <c r="H38" s="200">
        <f t="shared" si="3"/>
        <v>0</v>
      </c>
      <c r="I38" s="216">
        <v>1</v>
      </c>
      <c r="J38" s="216">
        <f t="shared" si="4"/>
        <v>0</v>
      </c>
      <c r="K38" s="217">
        <v>1.5</v>
      </c>
      <c r="L38" s="218">
        <f t="shared" si="5"/>
        <v>0</v>
      </c>
      <c r="M38" s="49" t="str">
        <f>'Trang bìa BC'!$C$7</f>
        <v>AB12</v>
      </c>
      <c r="N38" s="30" t="s">
        <v>512</v>
      </c>
      <c r="O38" s="30" t="s">
        <v>528</v>
      </c>
    </row>
    <row r="39" spans="1:15" ht="16.149999999999999" customHeight="1" x14ac:dyDescent="0.2">
      <c r="A39" s="124">
        <v>17</v>
      </c>
      <c r="B39" s="133" t="s">
        <v>18</v>
      </c>
      <c r="C39" s="78">
        <v>0</v>
      </c>
      <c r="D39" s="78">
        <v>0</v>
      </c>
      <c r="E39" s="238">
        <v>0</v>
      </c>
      <c r="F39" s="238">
        <v>0</v>
      </c>
      <c r="G39" s="238">
        <v>0</v>
      </c>
      <c r="H39" s="200">
        <f t="shared" si="3"/>
        <v>0</v>
      </c>
      <c r="I39" s="216">
        <v>1</v>
      </c>
      <c r="J39" s="216">
        <f t="shared" si="4"/>
        <v>0</v>
      </c>
      <c r="K39" s="217">
        <v>1.2</v>
      </c>
      <c r="L39" s="218">
        <f t="shared" si="5"/>
        <v>0</v>
      </c>
      <c r="M39" s="49" t="str">
        <f>'Trang bìa BC'!$C$7</f>
        <v>AB12</v>
      </c>
      <c r="N39" s="30" t="s">
        <v>512</v>
      </c>
      <c r="O39" s="30" t="s">
        <v>529</v>
      </c>
    </row>
    <row r="40" spans="1:15" ht="16.149999999999999" customHeight="1" x14ac:dyDescent="0.2">
      <c r="A40" s="124">
        <v>18</v>
      </c>
      <c r="B40" s="133" t="s">
        <v>19</v>
      </c>
      <c r="C40" s="78">
        <v>200</v>
      </c>
      <c r="D40" s="78">
        <v>30</v>
      </c>
      <c r="E40" s="238">
        <v>20</v>
      </c>
      <c r="F40" s="238">
        <v>20</v>
      </c>
      <c r="G40" s="238">
        <v>5</v>
      </c>
      <c r="H40" s="200">
        <f t="shared" si="3"/>
        <v>275</v>
      </c>
      <c r="I40" s="216">
        <v>1.4</v>
      </c>
      <c r="J40" s="216">
        <f t="shared" si="4"/>
        <v>383.59999999999997</v>
      </c>
      <c r="K40" s="217">
        <v>1.2</v>
      </c>
      <c r="L40" s="218">
        <f t="shared" si="5"/>
        <v>288</v>
      </c>
      <c r="M40" s="49" t="str">
        <f>'Trang bìa BC'!$C$7</f>
        <v>AB12</v>
      </c>
      <c r="N40" s="30" t="s">
        <v>512</v>
      </c>
      <c r="O40" s="30" t="s">
        <v>530</v>
      </c>
    </row>
    <row r="41" spans="1:15" ht="16.149999999999999" customHeight="1" x14ac:dyDescent="0.2">
      <c r="A41" s="124">
        <v>19</v>
      </c>
      <c r="B41" s="133" t="s">
        <v>20</v>
      </c>
      <c r="C41" s="78">
        <v>0</v>
      </c>
      <c r="D41" s="78">
        <v>0</v>
      </c>
      <c r="E41" s="238">
        <v>0</v>
      </c>
      <c r="F41" s="238">
        <v>0</v>
      </c>
      <c r="G41" s="238">
        <v>0</v>
      </c>
      <c r="H41" s="200">
        <f t="shared" si="3"/>
        <v>0</v>
      </c>
      <c r="I41" s="216">
        <v>0.8</v>
      </c>
      <c r="J41" s="216">
        <f t="shared" si="4"/>
        <v>0</v>
      </c>
      <c r="K41" s="217">
        <v>0.8</v>
      </c>
      <c r="L41" s="218">
        <f t="shared" si="5"/>
        <v>0</v>
      </c>
      <c r="M41" s="49" t="str">
        <f>'Trang bìa BC'!$C$7</f>
        <v>AB12</v>
      </c>
      <c r="N41" s="30" t="s">
        <v>512</v>
      </c>
      <c r="O41" s="30" t="s">
        <v>531</v>
      </c>
    </row>
    <row r="42" spans="1:15" ht="16.149999999999999" customHeight="1" x14ac:dyDescent="0.2">
      <c r="A42" s="124">
        <v>20</v>
      </c>
      <c r="B42" s="133" t="s">
        <v>21</v>
      </c>
      <c r="C42" s="78">
        <v>0</v>
      </c>
      <c r="D42" s="78">
        <v>0</v>
      </c>
      <c r="E42" s="238">
        <v>0</v>
      </c>
      <c r="F42" s="238">
        <v>0</v>
      </c>
      <c r="G42" s="238">
        <v>0</v>
      </c>
      <c r="H42" s="200">
        <f t="shared" si="3"/>
        <v>0</v>
      </c>
      <c r="I42" s="216">
        <v>0.8</v>
      </c>
      <c r="J42" s="216">
        <f t="shared" si="4"/>
        <v>0</v>
      </c>
      <c r="K42" s="217">
        <v>0.8</v>
      </c>
      <c r="L42" s="218">
        <f t="shared" si="5"/>
        <v>0</v>
      </c>
      <c r="M42" s="49" t="str">
        <f>'Trang bìa BC'!$C$7</f>
        <v>AB12</v>
      </c>
      <c r="N42" s="30" t="s">
        <v>512</v>
      </c>
      <c r="O42" s="30" t="s">
        <v>532</v>
      </c>
    </row>
    <row r="43" spans="1:15" ht="16.149999999999999" customHeight="1" x14ac:dyDescent="0.2">
      <c r="A43" s="124">
        <v>21</v>
      </c>
      <c r="B43" s="133" t="s">
        <v>184</v>
      </c>
      <c r="C43" s="78">
        <v>0</v>
      </c>
      <c r="D43" s="78">
        <v>0</v>
      </c>
      <c r="E43" s="238">
        <v>0</v>
      </c>
      <c r="F43" s="238">
        <v>0</v>
      </c>
      <c r="G43" s="238">
        <v>0</v>
      </c>
      <c r="H43" s="200">
        <f t="shared" si="3"/>
        <v>0</v>
      </c>
      <c r="I43" s="216">
        <v>0.8</v>
      </c>
      <c r="J43" s="216">
        <f t="shared" si="4"/>
        <v>0</v>
      </c>
      <c r="K43" s="217">
        <v>0.8</v>
      </c>
      <c r="L43" s="218">
        <f t="shared" si="5"/>
        <v>0</v>
      </c>
      <c r="M43" s="49" t="str">
        <f>'Trang bìa BC'!$C$7</f>
        <v>AB12</v>
      </c>
      <c r="N43" s="30" t="s">
        <v>512</v>
      </c>
      <c r="O43" s="30" t="s">
        <v>533</v>
      </c>
    </row>
    <row r="44" spans="1:15" ht="16.149999999999999" customHeight="1" x14ac:dyDescent="0.2">
      <c r="A44" s="124">
        <v>22</v>
      </c>
      <c r="B44" s="133" t="s">
        <v>22</v>
      </c>
      <c r="C44" s="78">
        <v>200</v>
      </c>
      <c r="D44" s="78">
        <v>0</v>
      </c>
      <c r="E44" s="238">
        <v>0</v>
      </c>
      <c r="F44" s="238">
        <v>20</v>
      </c>
      <c r="G44" s="238">
        <v>5</v>
      </c>
      <c r="H44" s="200">
        <f t="shared" si="3"/>
        <v>225</v>
      </c>
      <c r="I44" s="216">
        <v>1</v>
      </c>
      <c r="J44" s="216">
        <f t="shared" si="4"/>
        <v>240</v>
      </c>
      <c r="K44" s="217">
        <v>1</v>
      </c>
      <c r="L44" s="218">
        <f t="shared" si="5"/>
        <v>240</v>
      </c>
      <c r="M44" s="49" t="str">
        <f>'Trang bìa BC'!$C$7</f>
        <v>AB12</v>
      </c>
      <c r="N44" s="30" t="s">
        <v>512</v>
      </c>
      <c r="O44" s="30" t="s">
        <v>534</v>
      </c>
    </row>
    <row r="45" spans="1:15" ht="16.149999999999999" customHeight="1" x14ac:dyDescent="0.2">
      <c r="A45" s="124">
        <v>23</v>
      </c>
      <c r="B45" s="133" t="s">
        <v>23</v>
      </c>
      <c r="C45" s="78">
        <v>0</v>
      </c>
      <c r="D45" s="78">
        <v>0</v>
      </c>
      <c r="E45" s="238">
        <v>0</v>
      </c>
      <c r="F45" s="238">
        <v>0</v>
      </c>
      <c r="G45" s="238">
        <v>0</v>
      </c>
      <c r="H45" s="200">
        <f t="shared" si="3"/>
        <v>0</v>
      </c>
      <c r="I45" s="216">
        <v>0.8</v>
      </c>
      <c r="J45" s="216">
        <f t="shared" si="4"/>
        <v>0</v>
      </c>
      <c r="K45" s="217">
        <v>1</v>
      </c>
      <c r="L45" s="218">
        <f t="shared" si="5"/>
        <v>0</v>
      </c>
      <c r="M45" s="49" t="str">
        <f>'Trang bìa BC'!$C$7</f>
        <v>AB12</v>
      </c>
      <c r="N45" s="30" t="s">
        <v>512</v>
      </c>
      <c r="O45" s="30" t="s">
        <v>535</v>
      </c>
    </row>
    <row r="46" spans="1:15" ht="16.149999999999999" customHeight="1" x14ac:dyDescent="0.2">
      <c r="A46" s="124">
        <v>24</v>
      </c>
      <c r="B46" s="133" t="s">
        <v>24</v>
      </c>
      <c r="C46" s="78">
        <v>0</v>
      </c>
      <c r="D46" s="78">
        <v>0</v>
      </c>
      <c r="E46" s="238">
        <v>0</v>
      </c>
      <c r="F46" s="238">
        <v>0</v>
      </c>
      <c r="G46" s="238">
        <v>0</v>
      </c>
      <c r="H46" s="200">
        <f t="shared" si="3"/>
        <v>0</v>
      </c>
      <c r="I46" s="216">
        <v>1</v>
      </c>
      <c r="J46" s="216">
        <f t="shared" si="4"/>
        <v>0</v>
      </c>
      <c r="K46" s="217">
        <v>1</v>
      </c>
      <c r="L46" s="218">
        <f t="shared" si="5"/>
        <v>0</v>
      </c>
      <c r="M46" s="49" t="str">
        <f>'Trang bìa BC'!$C$7</f>
        <v>AB12</v>
      </c>
      <c r="N46" s="30" t="s">
        <v>512</v>
      </c>
      <c r="O46" s="30" t="s">
        <v>536</v>
      </c>
    </row>
    <row r="47" spans="1:15" ht="16.149999999999999" customHeight="1" x14ac:dyDescent="0.2">
      <c r="A47" s="152"/>
      <c r="B47" s="191" t="s">
        <v>26</v>
      </c>
      <c r="C47" s="143">
        <f>SUM(C23:C46)</f>
        <v>38000</v>
      </c>
      <c r="D47" s="143">
        <f t="shared" ref="D47:H47" si="6">SUM(D23:D46)</f>
        <v>3560</v>
      </c>
      <c r="E47" s="143">
        <f t="shared" si="6"/>
        <v>40</v>
      </c>
      <c r="F47" s="143">
        <f t="shared" si="6"/>
        <v>1070</v>
      </c>
      <c r="G47" s="143">
        <f t="shared" si="6"/>
        <v>455</v>
      </c>
      <c r="H47" s="143">
        <f t="shared" si="6"/>
        <v>43125</v>
      </c>
      <c r="I47" s="192"/>
      <c r="J47" s="193">
        <f>SUM(J23:J46)</f>
        <v>40881.799999999996</v>
      </c>
      <c r="K47" s="192"/>
      <c r="L47" s="194">
        <f>SUM(L23:L46)</f>
        <v>53409.5</v>
      </c>
      <c r="M47" s="49" t="str">
        <f>'Trang bìa BC'!$C$7</f>
        <v>AB12</v>
      </c>
      <c r="N47" s="30" t="s">
        <v>512</v>
      </c>
      <c r="O47" s="30" t="s">
        <v>567</v>
      </c>
    </row>
    <row r="48" spans="1:15" ht="16.149999999999999" customHeight="1" x14ac:dyDescent="0.2">
      <c r="M48" s="49"/>
      <c r="N48" s="8"/>
      <c r="O48" s="8"/>
    </row>
    <row r="49" spans="1:15" s="19" customFormat="1" ht="21.6" customHeight="1" x14ac:dyDescent="0.2">
      <c r="A49" s="105"/>
      <c r="B49" s="101" t="s">
        <v>84</v>
      </c>
      <c r="C49" s="195"/>
      <c r="D49" s="196" t="s">
        <v>83</v>
      </c>
      <c r="E49" s="336"/>
      <c r="F49" s="338"/>
      <c r="G49" s="329"/>
      <c r="H49" s="343"/>
      <c r="I49" s="343"/>
      <c r="J49" s="343"/>
      <c r="K49" s="343"/>
      <c r="L49" s="330"/>
      <c r="M49" s="98"/>
      <c r="N49" s="98"/>
      <c r="O49" s="98"/>
    </row>
    <row r="50" spans="1:15" s="14" customFormat="1" ht="16.149999999999999" customHeight="1" x14ac:dyDescent="0.2">
      <c r="A50" s="105" t="s">
        <v>135</v>
      </c>
      <c r="B50" s="105" t="s">
        <v>148</v>
      </c>
      <c r="C50" s="132"/>
      <c r="D50" s="131">
        <f>C8</f>
        <v>0.94444444444444442</v>
      </c>
      <c r="E50" s="332"/>
      <c r="F50" s="342"/>
      <c r="G50" s="301"/>
      <c r="H50" s="302"/>
      <c r="I50" s="302"/>
      <c r="J50" s="302"/>
      <c r="K50" s="302"/>
      <c r="L50" s="302"/>
      <c r="M50" s="49" t="str">
        <f>'Trang bìa BC'!$C$7</f>
        <v>AB12</v>
      </c>
      <c r="N50" s="30" t="s">
        <v>491</v>
      </c>
      <c r="O50" s="30" t="s">
        <v>492</v>
      </c>
    </row>
    <row r="51" spans="1:15" s="14" customFormat="1" ht="16.149999999999999" customHeight="1" x14ac:dyDescent="0.2">
      <c r="A51" s="105"/>
      <c r="B51" s="105" t="s">
        <v>183</v>
      </c>
      <c r="C51" s="132"/>
      <c r="D51" s="131">
        <f>(C7/D7+D7/E7+E7/F7)/3-1</f>
        <v>4.149641679713767E-3</v>
      </c>
      <c r="E51" s="331"/>
      <c r="F51" s="328"/>
      <c r="G51" s="301"/>
      <c r="H51" s="302"/>
      <c r="I51" s="302"/>
      <c r="J51" s="302"/>
      <c r="K51" s="302"/>
      <c r="L51" s="302"/>
      <c r="M51" s="49" t="str">
        <f>'Trang bìa BC'!$C$7</f>
        <v>AB12</v>
      </c>
      <c r="N51" s="30" t="s">
        <v>491</v>
      </c>
      <c r="O51" s="30" t="s">
        <v>493</v>
      </c>
    </row>
    <row r="52" spans="1:15" s="14" customFormat="1" ht="16.149999999999999" customHeight="1" x14ac:dyDescent="0.2">
      <c r="A52" s="105" t="s">
        <v>136</v>
      </c>
      <c r="B52" s="105" t="s">
        <v>141</v>
      </c>
      <c r="C52" s="132"/>
      <c r="D52" s="131">
        <f>(D5-SUM(D10:L10,D11:L11,D12:L12))/D5</f>
        <v>2.9687499999999999E-2</v>
      </c>
      <c r="E52" s="331"/>
      <c r="F52" s="328"/>
      <c r="G52" s="301"/>
      <c r="H52" s="302"/>
      <c r="I52" s="302"/>
      <c r="J52" s="302"/>
      <c r="K52" s="302"/>
      <c r="L52" s="302"/>
      <c r="M52" s="49" t="str">
        <f>'Trang bìa BC'!$C$7</f>
        <v>AB12</v>
      </c>
      <c r="N52" s="30" t="s">
        <v>494</v>
      </c>
      <c r="O52" s="30" t="s">
        <v>498</v>
      </c>
    </row>
    <row r="53" spans="1:15" s="14" customFormat="1" ht="16.149999999999999" customHeight="1" x14ac:dyDescent="0.2">
      <c r="A53" s="105"/>
      <c r="B53" s="105" t="s">
        <v>156</v>
      </c>
      <c r="C53" s="132"/>
      <c r="D53" s="131">
        <f>(D7-D10-D11)/D7</f>
        <v>7.4712643678160925E-2</v>
      </c>
      <c r="E53" s="331"/>
      <c r="F53" s="328"/>
      <c r="G53" s="301"/>
      <c r="H53" s="302"/>
      <c r="I53" s="302"/>
      <c r="J53" s="302"/>
      <c r="K53" s="302"/>
      <c r="L53" s="302"/>
      <c r="M53" s="49" t="str">
        <f>'Trang bìa BC'!$C$7</f>
        <v>AB12</v>
      </c>
      <c r="N53" s="30" t="s">
        <v>494</v>
      </c>
      <c r="O53" s="30" t="s">
        <v>499</v>
      </c>
    </row>
    <row r="54" spans="1:15" s="14" customFormat="1" ht="16.149999999999999" customHeight="1" x14ac:dyDescent="0.2">
      <c r="A54" s="105" t="s">
        <v>137</v>
      </c>
      <c r="B54" s="105" t="s">
        <v>142</v>
      </c>
      <c r="C54" s="132"/>
      <c r="D54" s="131">
        <f>D55+SUM(C14:L14)</f>
        <v>0.75199343468588464</v>
      </c>
      <c r="E54" s="331"/>
      <c r="F54" s="328"/>
      <c r="G54" s="301"/>
      <c r="H54" s="302"/>
      <c r="I54" s="302"/>
      <c r="J54" s="302"/>
      <c r="K54" s="302"/>
      <c r="L54" s="302"/>
      <c r="M54" s="49" t="str">
        <f>'Trang bìa BC'!$C$7</f>
        <v>AB12</v>
      </c>
      <c r="N54" s="30" t="s">
        <v>495</v>
      </c>
      <c r="O54" s="30" t="s">
        <v>500</v>
      </c>
    </row>
    <row r="55" spans="1:15" s="14" customFormat="1" ht="16.149999999999999" customHeight="1" x14ac:dyDescent="0.2">
      <c r="A55" s="105"/>
      <c r="B55" s="105" t="s">
        <v>145</v>
      </c>
      <c r="C55" s="132"/>
      <c r="D55" s="131">
        <f>SUM(C13:L13)</f>
        <v>0.61835036330451831</v>
      </c>
      <c r="E55" s="331"/>
      <c r="F55" s="328"/>
      <c r="G55" s="301"/>
      <c r="H55" s="302"/>
      <c r="I55" s="302"/>
      <c r="J55" s="302"/>
      <c r="K55" s="302"/>
      <c r="L55" s="302"/>
      <c r="M55" s="49" t="str">
        <f>'Trang bìa BC'!$C$7</f>
        <v>AB12</v>
      </c>
      <c r="N55" s="30" t="s">
        <v>495</v>
      </c>
      <c r="O55" s="30" t="s">
        <v>501</v>
      </c>
    </row>
    <row r="56" spans="1:15" s="14" customFormat="1" ht="16.149999999999999" customHeight="1" x14ac:dyDescent="0.2">
      <c r="A56" s="105" t="s">
        <v>138</v>
      </c>
      <c r="B56" s="105" t="s">
        <v>147</v>
      </c>
      <c r="C56" s="132"/>
      <c r="D56" s="131">
        <f>'Số liệu khảo sát sinh viên'!H14</f>
        <v>0.82905982905982911</v>
      </c>
      <c r="E56" s="331"/>
      <c r="F56" s="328"/>
      <c r="G56" s="301"/>
      <c r="H56" s="302"/>
      <c r="I56" s="302"/>
      <c r="J56" s="302"/>
      <c r="K56" s="302"/>
      <c r="L56" s="302"/>
      <c r="M56" s="49" t="str">
        <f>'Trang bìa BC'!$C$7</f>
        <v>AB12</v>
      </c>
      <c r="N56" s="30" t="s">
        <v>496</v>
      </c>
      <c r="O56" s="30" t="s">
        <v>502</v>
      </c>
    </row>
    <row r="57" spans="1:15" s="14" customFormat="1" ht="18.75" customHeight="1" x14ac:dyDescent="0.2">
      <c r="A57" s="105" t="s">
        <v>139</v>
      </c>
      <c r="B57" s="105" t="s">
        <v>146</v>
      </c>
      <c r="C57" s="132"/>
      <c r="D57" s="131">
        <f>'Số liệu khảo sát sinh viên'!H11</f>
        <v>0.82905982905982911</v>
      </c>
      <c r="E57" s="331"/>
      <c r="F57" s="328"/>
      <c r="G57" s="301"/>
      <c r="H57" s="303"/>
      <c r="I57" s="303"/>
      <c r="J57" s="303"/>
      <c r="K57" s="303"/>
      <c r="L57" s="303"/>
      <c r="M57" s="49" t="str">
        <f>'Trang bìa BC'!$C$7</f>
        <v>AB12</v>
      </c>
      <c r="N57" s="30" t="s">
        <v>497</v>
      </c>
      <c r="O57" s="30" t="s">
        <v>503</v>
      </c>
    </row>
    <row r="58" spans="1:15" s="14" customFormat="1" ht="16.149999999999999" customHeight="1" x14ac:dyDescent="0.2">
      <c r="A58" s="24"/>
      <c r="B58" s="48"/>
      <c r="C58" s="49"/>
      <c r="D58" s="50"/>
      <c r="E58" s="50"/>
      <c r="F58" s="51"/>
      <c r="G58" s="50"/>
      <c r="H58" s="50"/>
      <c r="I58" s="51"/>
      <c r="J58" s="50"/>
      <c r="K58" s="50"/>
    </row>
    <row r="59" spans="1:15" ht="15" customHeight="1" x14ac:dyDescent="0.2"/>
    <row r="60" spans="1:15" ht="15" customHeight="1" x14ac:dyDescent="0.2"/>
    <row r="61" spans="1:15" ht="15" customHeight="1" x14ac:dyDescent="0.2"/>
  </sheetData>
  <sheetProtection algorithmName="SHA-512" hashValue="GuGuGGUsy4qeBt/ahMldW4hhkiFb8IJcMORPFZeQwtqmM89u6lR1nAwEIkYsbQ7ilTkmA3aj9eKqkkRsJ0e0kQ==" saltValue="vMhr0qmVAn/GsZb1vxCT0Q==" spinCount="100000" sheet="1" objects="1" scenarios="1"/>
  <dataConsolidate/>
  <mergeCells count="28">
    <mergeCell ref="E54:F54"/>
    <mergeCell ref="E55:F55"/>
    <mergeCell ref="E56:F56"/>
    <mergeCell ref="E57:F57"/>
    <mergeCell ref="G57:L57"/>
    <mergeCell ref="G54:L54"/>
    <mergeCell ref="G55:L55"/>
    <mergeCell ref="G56:L56"/>
    <mergeCell ref="B16:L16"/>
    <mergeCell ref="B17:L17"/>
    <mergeCell ref="B18:L18"/>
    <mergeCell ref="E49:F49"/>
    <mergeCell ref="E50:F50"/>
    <mergeCell ref="G49:L49"/>
    <mergeCell ref="E52:F52"/>
    <mergeCell ref="E53:F53"/>
    <mergeCell ref="I21:J21"/>
    <mergeCell ref="K21:L21"/>
    <mergeCell ref="A21:A22"/>
    <mergeCell ref="B21:B22"/>
    <mergeCell ref="H21:H22"/>
    <mergeCell ref="F21:G21"/>
    <mergeCell ref="C21:E21"/>
    <mergeCell ref="G50:L50"/>
    <mergeCell ref="G51:L51"/>
    <mergeCell ref="E51:F51"/>
    <mergeCell ref="G52:L52"/>
    <mergeCell ref="G53:L53"/>
  </mergeCells>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rowBreaks count="2" manualBreakCount="2">
    <brk id="19" max="16383" man="1"/>
    <brk id="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06" zoomScaleNormal="106" workbookViewId="0">
      <selection activeCell="F18" sqref="F18"/>
    </sheetView>
  </sheetViews>
  <sheetFormatPr defaultColWidth="9.28515625" defaultRowHeight="16.149999999999999" customHeight="1" x14ac:dyDescent="0.2"/>
  <cols>
    <col min="1" max="1" width="3.7109375" style="6" customWidth="1"/>
    <col min="2" max="2" width="59.140625" style="1" customWidth="1"/>
    <col min="3" max="3" width="13.7109375" style="3" customWidth="1"/>
    <col min="4" max="6" width="13.7109375" style="4" customWidth="1"/>
    <col min="7" max="7" width="13.7109375" style="1" customWidth="1"/>
    <col min="8" max="8" width="13.85546875" style="1" customWidth="1"/>
    <col min="9" max="9" width="10.140625" style="4" customWidth="1"/>
    <col min="10" max="10" width="10.7109375" style="4" customWidth="1"/>
    <col min="11" max="11" width="10.140625" style="4" customWidth="1"/>
    <col min="12" max="16384" width="9.28515625" style="4"/>
  </cols>
  <sheetData>
    <row r="1" spans="1:11" s="19" customFormat="1" ht="21" customHeight="1" x14ac:dyDescent="0.2">
      <c r="A1" s="20" t="s">
        <v>185</v>
      </c>
      <c r="B1" s="17"/>
      <c r="C1" s="18"/>
      <c r="G1" s="17"/>
      <c r="H1" s="17"/>
    </row>
    <row r="2" spans="1:11" s="14" customFormat="1" ht="16.149999999999999" customHeight="1" x14ac:dyDescent="0.2">
      <c r="A2" s="26" t="s">
        <v>258</v>
      </c>
      <c r="B2" s="13"/>
      <c r="D2" s="22"/>
      <c r="E2" s="27"/>
    </row>
    <row r="3" spans="1:11" s="47" customFormat="1" ht="16.149999999999999" customHeight="1" x14ac:dyDescent="0.2">
      <c r="A3" s="267"/>
      <c r="B3" s="164" t="s">
        <v>154</v>
      </c>
      <c r="C3" s="102" t="s">
        <v>176</v>
      </c>
      <c r="D3" s="102" t="s">
        <v>190</v>
      </c>
      <c r="E3" s="102" t="s">
        <v>189</v>
      </c>
      <c r="F3" s="283" t="s">
        <v>169</v>
      </c>
      <c r="G3" s="285"/>
      <c r="H3" s="285"/>
      <c r="I3" s="30" t="s">
        <v>215</v>
      </c>
      <c r="J3" s="30" t="s">
        <v>320</v>
      </c>
      <c r="K3" s="30" t="s">
        <v>321</v>
      </c>
    </row>
    <row r="4" spans="1:11" ht="39.75" customHeight="1" x14ac:dyDescent="0.2">
      <c r="A4" s="124">
        <v>1</v>
      </c>
      <c r="B4" s="133" t="s">
        <v>291</v>
      </c>
      <c r="C4" s="78">
        <v>400</v>
      </c>
      <c r="D4" s="197"/>
      <c r="E4" s="198"/>
      <c r="F4" s="350"/>
      <c r="G4" s="351"/>
      <c r="H4" s="351"/>
      <c r="I4" s="49" t="str">
        <f>'Trang bìa BC'!$C$7</f>
        <v>AB12</v>
      </c>
      <c r="J4" s="30" t="s">
        <v>542</v>
      </c>
      <c r="K4" s="30" t="s">
        <v>544</v>
      </c>
    </row>
    <row r="5" spans="1:11" ht="16.149999999999999" customHeight="1" x14ac:dyDescent="0.2">
      <c r="A5" s="124">
        <v>2</v>
      </c>
      <c r="B5" s="133" t="s">
        <v>218</v>
      </c>
      <c r="C5" s="78">
        <v>600</v>
      </c>
      <c r="D5" s="199">
        <v>1</v>
      </c>
      <c r="E5" s="200">
        <f t="shared" ref="E5:E6" si="0">C5*D5</f>
        <v>600</v>
      </c>
      <c r="F5" s="350"/>
      <c r="G5" s="351"/>
      <c r="H5" s="351"/>
      <c r="I5" s="49" t="str">
        <f>'Trang bìa BC'!$C$7</f>
        <v>AB12</v>
      </c>
      <c r="J5" s="30" t="s">
        <v>543</v>
      </c>
      <c r="K5" s="30" t="s">
        <v>545</v>
      </c>
    </row>
    <row r="6" spans="1:11" ht="16.149999999999999" customHeight="1" x14ac:dyDescent="0.2">
      <c r="A6" s="124">
        <v>3</v>
      </c>
      <c r="B6" s="133" t="s">
        <v>217</v>
      </c>
      <c r="C6" s="78">
        <v>300</v>
      </c>
      <c r="D6" s="199">
        <v>1.5</v>
      </c>
      <c r="E6" s="200">
        <f t="shared" si="0"/>
        <v>450</v>
      </c>
      <c r="F6" s="350"/>
      <c r="G6" s="351"/>
      <c r="H6" s="351"/>
      <c r="I6" s="49" t="str">
        <f>'Trang bìa BC'!$C$7</f>
        <v>AB12</v>
      </c>
      <c r="J6" s="30" t="s">
        <v>543</v>
      </c>
      <c r="K6" s="30" t="s">
        <v>546</v>
      </c>
    </row>
    <row r="7" spans="1:11" ht="16.149999999999999" customHeight="1" x14ac:dyDescent="0.2">
      <c r="A7" s="152"/>
      <c r="B7" s="191" t="s">
        <v>26</v>
      </c>
      <c r="C7" s="143">
        <f>SUM(C4:C6)</f>
        <v>1300</v>
      </c>
      <c r="D7" s="201"/>
      <c r="E7" s="143">
        <f>SUM(E4:E6)</f>
        <v>1050</v>
      </c>
      <c r="F7" s="347"/>
      <c r="G7" s="348"/>
      <c r="H7" s="349"/>
      <c r="I7" s="49" t="str">
        <f>'Trang bìa BC'!$C$7</f>
        <v>AB12</v>
      </c>
      <c r="J7" s="30" t="s">
        <v>543</v>
      </c>
      <c r="K7" s="30" t="s">
        <v>563</v>
      </c>
    </row>
    <row r="8" spans="1:11" ht="12.6" customHeight="1" x14ac:dyDescent="0.2">
      <c r="I8" s="8"/>
      <c r="J8" s="8"/>
      <c r="K8" s="8"/>
    </row>
    <row r="9" spans="1:11" ht="15" customHeight="1" x14ac:dyDescent="0.2">
      <c r="I9" s="8"/>
      <c r="J9" s="8"/>
      <c r="K9" s="8"/>
    </row>
    <row r="10" spans="1:11" s="19" customFormat="1" ht="21.6" customHeight="1" x14ac:dyDescent="0.2">
      <c r="A10" s="105"/>
      <c r="B10" s="101" t="s">
        <v>84</v>
      </c>
      <c r="C10" s="202"/>
      <c r="D10" s="196" t="s">
        <v>83</v>
      </c>
      <c r="E10" s="329"/>
      <c r="F10" s="343"/>
      <c r="G10" s="343"/>
      <c r="H10" s="330"/>
      <c r="I10" s="98"/>
      <c r="J10" s="98"/>
      <c r="K10" s="98"/>
    </row>
    <row r="11" spans="1:11" s="14" customFormat="1" ht="16.899999999999999" customHeight="1" x14ac:dyDescent="0.2">
      <c r="A11" s="105" t="s">
        <v>186</v>
      </c>
      <c r="B11" s="101" t="s">
        <v>220</v>
      </c>
      <c r="C11" s="132"/>
      <c r="D11" s="132">
        <f>'Tiêu chuẩn 4'!C34/'Tiêu chuẩn 4'!C28</f>
        <v>0.11445198836081474</v>
      </c>
      <c r="E11" s="352"/>
      <c r="F11" s="353"/>
      <c r="G11" s="353"/>
      <c r="H11" s="354"/>
      <c r="I11" s="49" t="str">
        <f>'Trang bìa BC'!$C$7</f>
        <v>AB12</v>
      </c>
      <c r="J11" s="30" t="s">
        <v>537</v>
      </c>
      <c r="K11" s="30" t="s">
        <v>539</v>
      </c>
    </row>
    <row r="12" spans="1:11" s="14" customFormat="1" ht="16.149999999999999" customHeight="1" x14ac:dyDescent="0.2">
      <c r="A12" s="105" t="s">
        <v>187</v>
      </c>
      <c r="B12" s="105" t="s">
        <v>188</v>
      </c>
      <c r="C12" s="129"/>
      <c r="D12" s="128">
        <f>C7/'Tiêu chuẩn 2'!H5</f>
        <v>1.0906040268456376</v>
      </c>
      <c r="E12" s="344"/>
      <c r="F12" s="345"/>
      <c r="G12" s="345"/>
      <c r="H12" s="346"/>
      <c r="I12" s="49" t="str">
        <f>'Trang bìa BC'!$C$7</f>
        <v>AB12</v>
      </c>
      <c r="J12" s="30" t="s">
        <v>538</v>
      </c>
      <c r="K12" s="30" t="s">
        <v>540</v>
      </c>
    </row>
    <row r="13" spans="1:11" s="14" customFormat="1" ht="16.149999999999999" customHeight="1" x14ac:dyDescent="0.2">
      <c r="A13" s="105"/>
      <c r="B13" s="105" t="s">
        <v>216</v>
      </c>
      <c r="C13" s="129"/>
      <c r="D13" s="128">
        <f>E7/'Tiêu chuẩn 2'!H5</f>
        <v>0.88087248322147649</v>
      </c>
      <c r="E13" s="344"/>
      <c r="F13" s="345"/>
      <c r="G13" s="345"/>
      <c r="H13" s="346"/>
      <c r="I13" s="49" t="str">
        <f>'Trang bìa BC'!$C$7</f>
        <v>AB12</v>
      </c>
      <c r="J13" s="30" t="s">
        <v>538</v>
      </c>
      <c r="K13" s="30" t="s">
        <v>541</v>
      </c>
    </row>
    <row r="14" spans="1:11" s="14" customFormat="1" ht="16.149999999999999" customHeight="1" x14ac:dyDescent="0.2">
      <c r="A14" s="24"/>
      <c r="B14" s="48"/>
      <c r="C14" s="49"/>
      <c r="D14" s="50"/>
      <c r="E14" s="50"/>
      <c r="F14" s="51"/>
      <c r="G14" s="50"/>
      <c r="H14" s="50"/>
    </row>
    <row r="15" spans="1:11" s="6" customFormat="1" ht="15" customHeight="1" x14ac:dyDescent="0.2">
      <c r="B15" s="1"/>
      <c r="C15" s="3"/>
      <c r="D15" s="4"/>
      <c r="E15" s="4"/>
      <c r="F15" s="4"/>
      <c r="G15" s="1"/>
      <c r="H15" s="1"/>
    </row>
    <row r="16" spans="1:11" s="6" customFormat="1" ht="15" customHeight="1" x14ac:dyDescent="0.2">
      <c r="B16" s="1"/>
      <c r="C16" s="3"/>
      <c r="D16" s="4"/>
      <c r="E16" s="4"/>
      <c r="F16" s="4"/>
      <c r="G16" s="1"/>
      <c r="H16" s="1"/>
    </row>
    <row r="17" spans="2:8" s="6" customFormat="1" ht="15" customHeight="1" x14ac:dyDescent="0.2">
      <c r="B17" s="1"/>
      <c r="C17" s="3"/>
      <c r="D17" s="4"/>
      <c r="E17" s="4"/>
      <c r="F17" s="4"/>
      <c r="G17" s="1"/>
      <c r="H17" s="1"/>
    </row>
    <row r="18" spans="2:8" s="6" customFormat="1" ht="15" customHeight="1" x14ac:dyDescent="0.2">
      <c r="B18" s="1"/>
      <c r="C18" s="3"/>
      <c r="D18" s="4"/>
      <c r="E18" s="4"/>
      <c r="F18" s="4"/>
      <c r="G18" s="1"/>
      <c r="H18" s="1"/>
    </row>
    <row r="19" spans="2:8" s="6" customFormat="1" ht="15" customHeight="1" x14ac:dyDescent="0.2">
      <c r="B19" s="1"/>
      <c r="C19" s="3"/>
      <c r="D19" s="4"/>
      <c r="E19" s="4"/>
      <c r="F19" s="4"/>
      <c r="G19" s="1"/>
      <c r="H19" s="1"/>
    </row>
    <row r="20" spans="2:8" s="6" customFormat="1" ht="15" customHeight="1" x14ac:dyDescent="0.2">
      <c r="B20" s="1"/>
      <c r="C20" s="3"/>
      <c r="D20" s="4"/>
      <c r="E20" s="4"/>
      <c r="F20" s="4"/>
      <c r="G20" s="1"/>
      <c r="H20" s="1"/>
    </row>
    <row r="21" spans="2:8" s="6" customFormat="1" ht="15" customHeight="1" x14ac:dyDescent="0.2">
      <c r="B21" s="1"/>
      <c r="C21" s="3"/>
      <c r="D21" s="4"/>
      <c r="E21" s="4"/>
      <c r="F21" s="4"/>
      <c r="G21" s="1"/>
      <c r="H21" s="1"/>
    </row>
  </sheetData>
  <sheetProtection algorithmName="SHA-512" hashValue="T5ycTU/KkEHvDyCF6Tne0TtfMG+mY83YxfoxS9GxypivenFMnGO4ARSQVICMSEY1wRI3/EjQZRCQUmKQmvspUQ==" saltValue="ZcYUy77hflERvegs0sacHA==" spinCount="100000" sheet="1" objects="1" scenarios="1"/>
  <dataConsolidate/>
  <mergeCells count="9">
    <mergeCell ref="E12:H12"/>
    <mergeCell ref="E13:H13"/>
    <mergeCell ref="F7:H7"/>
    <mergeCell ref="F6:H6"/>
    <mergeCell ref="F3:H3"/>
    <mergeCell ref="F4:H4"/>
    <mergeCell ref="F5:H5"/>
    <mergeCell ref="E10:H10"/>
    <mergeCell ref="E11:H11"/>
  </mergeCells>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zoomScale="118" zoomScaleNormal="118" workbookViewId="0">
      <selection activeCell="B16" sqref="B16:H16"/>
    </sheetView>
  </sheetViews>
  <sheetFormatPr defaultColWidth="9.28515625" defaultRowHeight="16.149999999999999" customHeight="1" x14ac:dyDescent="0.2"/>
  <cols>
    <col min="1" max="1" width="3.28515625" style="6" customWidth="1"/>
    <col min="2" max="2" width="44.5703125" style="1" customWidth="1"/>
    <col min="3" max="3" width="10.7109375" style="54" customWidth="1"/>
    <col min="4" max="4" width="16.7109375" style="2" customWidth="1"/>
    <col min="5" max="5" width="16.7109375" style="3" customWidth="1"/>
    <col min="6" max="7" width="16.7109375" style="4" customWidth="1"/>
    <col min="8" max="8" width="19.85546875" style="4" customWidth="1"/>
    <col min="9" max="9" width="10.140625" style="4" customWidth="1"/>
    <col min="10" max="11" width="9.85546875" style="4" customWidth="1"/>
    <col min="12" max="16384" width="9.28515625" style="4"/>
  </cols>
  <sheetData>
    <row r="1" spans="1:11" s="14" customFormat="1" ht="22.15" customHeight="1" x14ac:dyDescent="0.2">
      <c r="A1" s="15" t="s">
        <v>604</v>
      </c>
      <c r="B1" s="96"/>
      <c r="C1" s="97"/>
      <c r="D1" s="48"/>
      <c r="E1" s="355" t="s">
        <v>62</v>
      </c>
      <c r="F1" s="355"/>
      <c r="G1" s="270" t="s">
        <v>63</v>
      </c>
      <c r="H1" s="271" t="s">
        <v>76</v>
      </c>
    </row>
    <row r="2" spans="1:11" ht="18" customHeight="1" x14ac:dyDescent="0.2">
      <c r="A2" s="105"/>
      <c r="B2" s="164" t="s">
        <v>160</v>
      </c>
      <c r="C2" s="202" t="s">
        <v>168</v>
      </c>
      <c r="D2" s="202" t="s">
        <v>161</v>
      </c>
      <c r="E2" s="202" t="s">
        <v>162</v>
      </c>
      <c r="F2" s="202" t="s">
        <v>163</v>
      </c>
      <c r="G2" s="202" t="s">
        <v>32</v>
      </c>
      <c r="H2" s="202" t="s">
        <v>158</v>
      </c>
      <c r="I2" s="30" t="s">
        <v>215</v>
      </c>
      <c r="J2" s="30" t="s">
        <v>320</v>
      </c>
      <c r="K2" s="30" t="s">
        <v>321</v>
      </c>
    </row>
    <row r="3" spans="1:11" ht="16.149999999999999" customHeight="1" x14ac:dyDescent="0.2">
      <c r="A3" s="356">
        <v>1</v>
      </c>
      <c r="B3" s="358" t="s">
        <v>159</v>
      </c>
      <c r="C3" s="203" t="s">
        <v>48</v>
      </c>
      <c r="D3" s="78">
        <v>48000</v>
      </c>
      <c r="E3" s="238">
        <v>43200</v>
      </c>
      <c r="F3" s="238">
        <v>35000</v>
      </c>
      <c r="G3" s="268">
        <f>E3/D3</f>
        <v>0.9</v>
      </c>
      <c r="H3" s="269">
        <f>F3/E3</f>
        <v>0.81018518518518523</v>
      </c>
      <c r="I3" s="49" t="str">
        <f>'Trang bìa BC'!$C$7</f>
        <v>AB12</v>
      </c>
      <c r="J3" s="30" t="s">
        <v>322</v>
      </c>
      <c r="K3" s="30" t="s">
        <v>547</v>
      </c>
    </row>
    <row r="4" spans="1:11" ht="16.149999999999999" customHeight="1" x14ac:dyDescent="0.2">
      <c r="A4" s="302"/>
      <c r="B4" s="357"/>
      <c r="C4" s="204" t="s">
        <v>50</v>
      </c>
      <c r="D4" s="78">
        <v>4800</v>
      </c>
      <c r="E4" s="238">
        <v>3600</v>
      </c>
      <c r="F4" s="238">
        <v>2800</v>
      </c>
      <c r="G4" s="268">
        <f t="shared" ref="G4:G14" si="0">E4/D4</f>
        <v>0.75</v>
      </c>
      <c r="H4" s="269">
        <f>F4/E4</f>
        <v>0.77777777777777779</v>
      </c>
      <c r="I4" s="49" t="str">
        <f>'Trang bìa BC'!$C$7</f>
        <v>AB12</v>
      </c>
      <c r="J4" s="30" t="s">
        <v>322</v>
      </c>
      <c r="K4" s="30" t="s">
        <v>555</v>
      </c>
    </row>
    <row r="5" spans="1:11" ht="16.149999999999999" customHeight="1" x14ac:dyDescent="0.2">
      <c r="A5" s="302"/>
      <c r="B5" s="357"/>
      <c r="C5" s="205" t="s">
        <v>26</v>
      </c>
      <c r="D5" s="143">
        <f>D3+D4</f>
        <v>52800</v>
      </c>
      <c r="E5" s="143">
        <f t="shared" ref="E5:F5" si="1">E3+E4</f>
        <v>46800</v>
      </c>
      <c r="F5" s="143">
        <f t="shared" si="1"/>
        <v>37800</v>
      </c>
      <c r="G5" s="206">
        <f t="shared" si="0"/>
        <v>0.88636363636363635</v>
      </c>
      <c r="H5" s="207">
        <f>F5/E5</f>
        <v>0.80769230769230771</v>
      </c>
      <c r="I5" s="49" t="str">
        <f>'Trang bìa BC'!$C$7</f>
        <v>AB12</v>
      </c>
      <c r="J5" s="30" t="s">
        <v>322</v>
      </c>
      <c r="K5" s="30" t="s">
        <v>559</v>
      </c>
    </row>
    <row r="6" spans="1:11" ht="16.149999999999999" customHeight="1" x14ac:dyDescent="0.2">
      <c r="A6" s="356">
        <v>2</v>
      </c>
      <c r="B6" s="358" t="s">
        <v>286</v>
      </c>
      <c r="C6" s="203" t="s">
        <v>48</v>
      </c>
      <c r="D6" s="78">
        <v>48000</v>
      </c>
      <c r="E6" s="238">
        <v>43200</v>
      </c>
      <c r="F6" s="238">
        <v>36000</v>
      </c>
      <c r="G6" s="268">
        <f t="shared" si="0"/>
        <v>0.9</v>
      </c>
      <c r="H6" s="269">
        <f t="shared" ref="H6:H14" si="2">F6/E6</f>
        <v>0.83333333333333337</v>
      </c>
      <c r="I6" s="49" t="str">
        <f>'Trang bìa BC'!$C$7</f>
        <v>AB12</v>
      </c>
      <c r="J6" s="30" t="s">
        <v>327</v>
      </c>
      <c r="K6" s="30" t="s">
        <v>550</v>
      </c>
    </row>
    <row r="7" spans="1:11" ht="16.149999999999999" customHeight="1" x14ac:dyDescent="0.2">
      <c r="A7" s="302"/>
      <c r="B7" s="357"/>
      <c r="C7" s="204" t="s">
        <v>50</v>
      </c>
      <c r="D7" s="78">
        <v>4800</v>
      </c>
      <c r="E7" s="238">
        <v>3600</v>
      </c>
      <c r="F7" s="238">
        <v>2800</v>
      </c>
      <c r="G7" s="268">
        <f t="shared" si="0"/>
        <v>0.75</v>
      </c>
      <c r="H7" s="269">
        <f t="shared" si="2"/>
        <v>0.77777777777777779</v>
      </c>
      <c r="I7" s="49" t="str">
        <f>'Trang bìa BC'!$C$7</f>
        <v>AB12</v>
      </c>
      <c r="J7" s="30" t="s">
        <v>327</v>
      </c>
      <c r="K7" s="30" t="s">
        <v>556</v>
      </c>
    </row>
    <row r="8" spans="1:11" ht="20.25" customHeight="1" x14ac:dyDescent="0.2">
      <c r="A8" s="302"/>
      <c r="B8" s="357"/>
      <c r="C8" s="205" t="s">
        <v>26</v>
      </c>
      <c r="D8" s="143">
        <f>D6+D7</f>
        <v>52800</v>
      </c>
      <c r="E8" s="143">
        <f t="shared" ref="E8" si="3">E6+E7</f>
        <v>46800</v>
      </c>
      <c r="F8" s="143">
        <f t="shared" ref="F8" si="4">F6+F7</f>
        <v>38800</v>
      </c>
      <c r="G8" s="206">
        <f t="shared" si="0"/>
        <v>0.88636363636363635</v>
      </c>
      <c r="H8" s="207">
        <f t="shared" si="2"/>
        <v>0.82905982905982911</v>
      </c>
      <c r="I8" s="49" t="str">
        <f>'Trang bìa BC'!$C$7</f>
        <v>AB12</v>
      </c>
      <c r="J8" s="30" t="s">
        <v>327</v>
      </c>
      <c r="K8" s="30" t="s">
        <v>560</v>
      </c>
    </row>
    <row r="9" spans="1:11" ht="16.149999999999999" customHeight="1" x14ac:dyDescent="0.2">
      <c r="A9" s="356">
        <v>3</v>
      </c>
      <c r="B9" s="358" t="s">
        <v>295</v>
      </c>
      <c r="C9" s="203" t="s">
        <v>48</v>
      </c>
      <c r="D9" s="78">
        <v>48000</v>
      </c>
      <c r="E9" s="238">
        <v>43200</v>
      </c>
      <c r="F9" s="238">
        <v>36000</v>
      </c>
      <c r="G9" s="268">
        <f t="shared" si="0"/>
        <v>0.9</v>
      </c>
      <c r="H9" s="269">
        <f t="shared" si="2"/>
        <v>0.83333333333333337</v>
      </c>
      <c r="I9" s="49" t="str">
        <f>'Trang bìa BC'!$C$7</f>
        <v>AB12</v>
      </c>
      <c r="J9" s="30" t="s">
        <v>548</v>
      </c>
      <c r="K9" s="30" t="s">
        <v>551</v>
      </c>
    </row>
    <row r="10" spans="1:11" ht="16.149999999999999" customHeight="1" x14ac:dyDescent="0.2">
      <c r="A10" s="302"/>
      <c r="B10" s="357"/>
      <c r="C10" s="204" t="s">
        <v>50</v>
      </c>
      <c r="D10" s="78">
        <v>4800</v>
      </c>
      <c r="E10" s="238">
        <v>3600</v>
      </c>
      <c r="F10" s="238">
        <v>2800</v>
      </c>
      <c r="G10" s="268">
        <f t="shared" si="0"/>
        <v>0.75</v>
      </c>
      <c r="H10" s="269">
        <f t="shared" si="2"/>
        <v>0.77777777777777779</v>
      </c>
      <c r="I10" s="49" t="str">
        <f>'Trang bìa BC'!$C$7</f>
        <v>AB12</v>
      </c>
      <c r="J10" s="30" t="s">
        <v>548</v>
      </c>
      <c r="K10" s="30" t="s">
        <v>557</v>
      </c>
    </row>
    <row r="11" spans="1:11" ht="16.149999999999999" customHeight="1" x14ac:dyDescent="0.2">
      <c r="A11" s="302"/>
      <c r="B11" s="357"/>
      <c r="C11" s="205" t="s">
        <v>26</v>
      </c>
      <c r="D11" s="143">
        <f>D9+D10</f>
        <v>52800</v>
      </c>
      <c r="E11" s="143">
        <f t="shared" ref="E11" si="5">E9+E10</f>
        <v>46800</v>
      </c>
      <c r="F11" s="143">
        <f t="shared" ref="F11" si="6">F9+F10</f>
        <v>38800</v>
      </c>
      <c r="G11" s="206">
        <f t="shared" si="0"/>
        <v>0.88636363636363635</v>
      </c>
      <c r="H11" s="207">
        <f t="shared" si="2"/>
        <v>0.82905982905982911</v>
      </c>
      <c r="I11" s="49" t="str">
        <f>'Trang bìa BC'!$C$7</f>
        <v>AB12</v>
      </c>
      <c r="J11" s="30" t="s">
        <v>548</v>
      </c>
      <c r="K11" s="30" t="s">
        <v>561</v>
      </c>
    </row>
    <row r="12" spans="1:11" ht="16.149999999999999" customHeight="1" x14ac:dyDescent="0.2">
      <c r="A12" s="302">
        <v>4</v>
      </c>
      <c r="B12" s="357" t="s">
        <v>279</v>
      </c>
      <c r="C12" s="203" t="s">
        <v>48</v>
      </c>
      <c r="D12" s="78">
        <v>48000</v>
      </c>
      <c r="E12" s="238">
        <v>43200</v>
      </c>
      <c r="F12" s="238">
        <v>36000</v>
      </c>
      <c r="G12" s="268">
        <f t="shared" si="0"/>
        <v>0.9</v>
      </c>
      <c r="H12" s="269">
        <f t="shared" si="2"/>
        <v>0.83333333333333337</v>
      </c>
      <c r="I12" s="49" t="str">
        <f>'Trang bìa BC'!$C$7</f>
        <v>AB12</v>
      </c>
      <c r="J12" s="30" t="s">
        <v>549</v>
      </c>
      <c r="K12" s="30" t="s">
        <v>552</v>
      </c>
    </row>
    <row r="13" spans="1:11" ht="16.149999999999999" customHeight="1" x14ac:dyDescent="0.2">
      <c r="A13" s="302"/>
      <c r="B13" s="357"/>
      <c r="C13" s="204" t="s">
        <v>50</v>
      </c>
      <c r="D13" s="78">
        <v>4800</v>
      </c>
      <c r="E13" s="238">
        <v>3600</v>
      </c>
      <c r="F13" s="238">
        <v>2800</v>
      </c>
      <c r="G13" s="268">
        <f t="shared" si="0"/>
        <v>0.75</v>
      </c>
      <c r="H13" s="269">
        <f t="shared" si="2"/>
        <v>0.77777777777777779</v>
      </c>
      <c r="I13" s="49" t="str">
        <f>'Trang bìa BC'!$C$7</f>
        <v>AB12</v>
      </c>
      <c r="J13" s="30" t="s">
        <v>549</v>
      </c>
      <c r="K13" s="30" t="s">
        <v>558</v>
      </c>
    </row>
    <row r="14" spans="1:11" ht="21" customHeight="1" x14ac:dyDescent="0.2">
      <c r="A14" s="302"/>
      <c r="B14" s="357"/>
      <c r="C14" s="205" t="s">
        <v>26</v>
      </c>
      <c r="D14" s="143">
        <f>D12+D13</f>
        <v>52800</v>
      </c>
      <c r="E14" s="143">
        <f t="shared" ref="E14" si="7">E12+E13</f>
        <v>46800</v>
      </c>
      <c r="F14" s="143">
        <f t="shared" ref="F14" si="8">F12+F13</f>
        <v>38800</v>
      </c>
      <c r="G14" s="206">
        <f t="shared" si="0"/>
        <v>0.88636363636363635</v>
      </c>
      <c r="H14" s="207">
        <f t="shared" si="2"/>
        <v>0.82905982905982911</v>
      </c>
      <c r="I14" s="49" t="str">
        <f>'Trang bìa BC'!$C$7</f>
        <v>AB12</v>
      </c>
      <c r="J14" s="30" t="s">
        <v>549</v>
      </c>
      <c r="K14" s="30" t="s">
        <v>562</v>
      </c>
    </row>
    <row r="15" spans="1:11" ht="15" customHeight="1" x14ac:dyDescent="0.2">
      <c r="A15" s="208" t="s">
        <v>30</v>
      </c>
      <c r="B15" s="209"/>
      <c r="C15" s="210"/>
      <c r="D15" s="211"/>
      <c r="E15" s="212"/>
      <c r="F15" s="211"/>
      <c r="G15" s="209"/>
      <c r="H15" s="213"/>
    </row>
    <row r="16" spans="1:11" ht="56.65" customHeight="1" x14ac:dyDescent="0.2">
      <c r="A16" s="214" t="s">
        <v>58</v>
      </c>
      <c r="B16" s="359" t="s">
        <v>296</v>
      </c>
      <c r="C16" s="359"/>
      <c r="D16" s="360"/>
      <c r="E16" s="360"/>
      <c r="F16" s="360"/>
      <c r="G16" s="360"/>
      <c r="H16" s="361"/>
    </row>
    <row r="17" spans="1:8" ht="57" customHeight="1" x14ac:dyDescent="0.2">
      <c r="A17" s="214" t="s">
        <v>59</v>
      </c>
      <c r="B17" s="362" t="s">
        <v>65</v>
      </c>
      <c r="C17" s="363"/>
      <c r="D17" s="364"/>
      <c r="E17" s="364"/>
      <c r="F17" s="364"/>
      <c r="G17" s="364"/>
      <c r="H17" s="365"/>
    </row>
    <row r="18" spans="1:8" ht="28.9" customHeight="1" x14ac:dyDescent="0.2">
      <c r="A18" s="214" t="s">
        <v>61</v>
      </c>
      <c r="B18" s="362" t="s">
        <v>66</v>
      </c>
      <c r="C18" s="363"/>
      <c r="D18" s="364"/>
      <c r="E18" s="364"/>
      <c r="F18" s="364"/>
      <c r="G18" s="364"/>
      <c r="H18" s="365"/>
    </row>
    <row r="19" spans="1:8" ht="51" customHeight="1" x14ac:dyDescent="0.2">
      <c r="A19" s="215" t="s">
        <v>64</v>
      </c>
      <c r="B19" s="366" t="s">
        <v>280</v>
      </c>
      <c r="C19" s="366"/>
      <c r="D19" s="367"/>
      <c r="E19" s="367"/>
      <c r="F19" s="367"/>
      <c r="G19" s="367"/>
      <c r="H19" s="368"/>
    </row>
    <row r="54" spans="2:8" s="6" customFormat="1" ht="14.1" customHeight="1" x14ac:dyDescent="0.2">
      <c r="B54" s="1"/>
      <c r="C54" s="54"/>
      <c r="D54" s="2"/>
      <c r="E54" s="3"/>
      <c r="F54" s="4"/>
      <c r="G54" s="4"/>
      <c r="H54" s="4"/>
    </row>
    <row r="55" spans="2:8" s="6" customFormat="1" ht="14.1" customHeight="1" x14ac:dyDescent="0.2">
      <c r="B55" s="1"/>
      <c r="C55" s="54"/>
      <c r="D55" s="2"/>
      <c r="E55" s="3"/>
      <c r="F55" s="4"/>
      <c r="G55" s="4"/>
      <c r="H55" s="4"/>
    </row>
    <row r="56" spans="2:8" s="6" customFormat="1" ht="14.1" customHeight="1" x14ac:dyDescent="0.2">
      <c r="B56" s="1"/>
      <c r="C56" s="54"/>
      <c r="D56" s="2"/>
      <c r="E56" s="3"/>
      <c r="F56" s="4"/>
      <c r="G56" s="4"/>
      <c r="H56" s="4"/>
    </row>
    <row r="57" spans="2:8" s="6" customFormat="1" ht="14.1" customHeight="1" x14ac:dyDescent="0.2">
      <c r="B57" s="1"/>
      <c r="C57" s="54"/>
      <c r="D57" s="2"/>
      <c r="E57" s="3"/>
      <c r="F57" s="4"/>
      <c r="G57" s="4"/>
      <c r="H57" s="4"/>
    </row>
    <row r="58" spans="2:8" s="6" customFormat="1" ht="14.1" customHeight="1" x14ac:dyDescent="0.2">
      <c r="B58" s="1"/>
      <c r="C58" s="54"/>
      <c r="D58" s="2"/>
      <c r="E58" s="3"/>
      <c r="F58" s="4"/>
      <c r="G58" s="4"/>
      <c r="H58" s="4"/>
    </row>
    <row r="59" spans="2:8" s="6" customFormat="1" ht="14.1" customHeight="1" x14ac:dyDescent="0.2">
      <c r="B59" s="1"/>
      <c r="C59" s="54"/>
      <c r="D59" s="2"/>
      <c r="E59" s="3"/>
      <c r="F59" s="4"/>
      <c r="G59" s="4"/>
      <c r="H59" s="4"/>
    </row>
    <row r="60" spans="2:8" s="6" customFormat="1" ht="14.1" customHeight="1" x14ac:dyDescent="0.2">
      <c r="B60" s="1"/>
      <c r="C60" s="54"/>
      <c r="D60" s="2"/>
      <c r="E60" s="3"/>
      <c r="F60" s="4"/>
      <c r="G60" s="4"/>
      <c r="H60" s="4"/>
    </row>
    <row r="61" spans="2:8" s="6" customFormat="1" ht="14.1" customHeight="1" x14ac:dyDescent="0.2">
      <c r="B61" s="1"/>
      <c r="C61" s="54"/>
      <c r="D61" s="2"/>
      <c r="E61" s="3"/>
      <c r="F61" s="4"/>
      <c r="G61" s="4"/>
      <c r="H61" s="4"/>
    </row>
    <row r="62" spans="2:8" s="6" customFormat="1" ht="14.1" customHeight="1" x14ac:dyDescent="0.2">
      <c r="B62" s="1"/>
      <c r="C62" s="54"/>
      <c r="D62" s="2"/>
      <c r="E62" s="3"/>
      <c r="F62" s="4"/>
      <c r="G62" s="4"/>
      <c r="H62" s="4"/>
    </row>
    <row r="63" spans="2:8" s="6" customFormat="1" ht="14.1" customHeight="1" x14ac:dyDescent="0.2">
      <c r="B63" s="1"/>
      <c r="C63" s="54"/>
      <c r="D63" s="2"/>
      <c r="E63" s="3"/>
      <c r="F63" s="4"/>
      <c r="G63" s="4"/>
      <c r="H63" s="4"/>
    </row>
    <row r="64" spans="2:8" s="6" customFormat="1" ht="14.1" customHeight="1" x14ac:dyDescent="0.2">
      <c r="B64" s="1"/>
      <c r="C64" s="54"/>
      <c r="D64" s="2"/>
      <c r="E64" s="3"/>
      <c r="F64" s="4"/>
      <c r="G64" s="4"/>
      <c r="H64" s="4"/>
    </row>
    <row r="65" spans="2:8" s="6" customFormat="1" ht="14.1" customHeight="1" x14ac:dyDescent="0.2">
      <c r="B65" s="1"/>
      <c r="C65" s="54"/>
      <c r="D65" s="2"/>
      <c r="E65" s="3"/>
      <c r="F65" s="4"/>
      <c r="G65" s="4"/>
      <c r="H65" s="4"/>
    </row>
    <row r="66" spans="2:8" s="6" customFormat="1" ht="14.1" customHeight="1" x14ac:dyDescent="0.2">
      <c r="B66" s="1"/>
      <c r="C66" s="54"/>
      <c r="D66" s="2"/>
      <c r="E66" s="3"/>
      <c r="F66" s="4"/>
      <c r="G66" s="4"/>
      <c r="H66" s="4"/>
    </row>
    <row r="67" spans="2:8" s="6" customFormat="1" ht="14.1" customHeight="1" x14ac:dyDescent="0.2">
      <c r="B67" s="1"/>
      <c r="C67" s="54"/>
      <c r="D67" s="2"/>
      <c r="E67" s="3"/>
      <c r="F67" s="4"/>
      <c r="G67" s="4"/>
      <c r="H67" s="4"/>
    </row>
    <row r="68" spans="2:8" s="6" customFormat="1" ht="14.1" customHeight="1" x14ac:dyDescent="0.2">
      <c r="B68" s="1"/>
      <c r="C68" s="54"/>
      <c r="D68" s="2"/>
      <c r="E68" s="3"/>
      <c r="F68" s="4"/>
      <c r="G68" s="4"/>
      <c r="H68" s="4"/>
    </row>
    <row r="69" spans="2:8" s="6" customFormat="1" ht="14.1" customHeight="1" x14ac:dyDescent="0.2">
      <c r="B69" s="1"/>
      <c r="C69" s="54"/>
      <c r="D69" s="2"/>
      <c r="E69" s="3"/>
      <c r="F69" s="4"/>
      <c r="G69" s="4"/>
      <c r="H69" s="4"/>
    </row>
    <row r="70" spans="2:8" s="6" customFormat="1" ht="14.1" customHeight="1" x14ac:dyDescent="0.2">
      <c r="B70" s="1"/>
      <c r="C70" s="54"/>
      <c r="D70" s="2"/>
      <c r="E70" s="3"/>
      <c r="F70" s="4"/>
      <c r="G70" s="4"/>
      <c r="H70" s="4"/>
    </row>
    <row r="71" spans="2:8" s="6" customFormat="1" ht="14.1" customHeight="1" x14ac:dyDescent="0.2">
      <c r="B71" s="1"/>
      <c r="C71" s="54"/>
      <c r="D71" s="2"/>
      <c r="E71" s="3"/>
      <c r="F71" s="4"/>
      <c r="G71" s="4"/>
      <c r="H71" s="4"/>
    </row>
    <row r="72" spans="2:8" s="6" customFormat="1" ht="14.1" customHeight="1" x14ac:dyDescent="0.2">
      <c r="B72" s="1"/>
      <c r="C72" s="54"/>
      <c r="D72" s="2"/>
      <c r="E72" s="3"/>
      <c r="F72" s="4"/>
      <c r="G72" s="4"/>
      <c r="H72" s="4"/>
    </row>
    <row r="73" spans="2:8" s="6" customFormat="1" ht="14.1" customHeight="1" x14ac:dyDescent="0.2">
      <c r="B73" s="1"/>
      <c r="C73" s="54"/>
      <c r="D73" s="2"/>
      <c r="E73" s="3"/>
      <c r="F73" s="4"/>
      <c r="G73" s="4"/>
      <c r="H73" s="4"/>
    </row>
    <row r="74" spans="2:8" s="6" customFormat="1" ht="14.1" customHeight="1" x14ac:dyDescent="0.2">
      <c r="B74" s="1"/>
      <c r="C74" s="54"/>
      <c r="D74" s="2"/>
      <c r="E74" s="3"/>
      <c r="F74" s="4"/>
      <c r="G74" s="4"/>
      <c r="H74" s="4"/>
    </row>
    <row r="75" spans="2:8" s="6" customFormat="1" ht="14.1" customHeight="1" x14ac:dyDescent="0.2">
      <c r="B75" s="1"/>
      <c r="C75" s="54"/>
      <c r="D75" s="2"/>
      <c r="E75" s="3"/>
      <c r="F75" s="4"/>
      <c r="G75" s="4"/>
      <c r="H75" s="4"/>
    </row>
    <row r="76" spans="2:8" s="6" customFormat="1" ht="14.1" customHeight="1" x14ac:dyDescent="0.2">
      <c r="B76" s="1"/>
      <c r="C76" s="54"/>
      <c r="D76" s="2"/>
      <c r="E76" s="3"/>
      <c r="F76" s="4"/>
      <c r="G76" s="4"/>
      <c r="H76" s="4"/>
    </row>
    <row r="77" spans="2:8" s="6" customFormat="1" ht="14.1" customHeight="1" x14ac:dyDescent="0.2">
      <c r="B77" s="1"/>
      <c r="C77" s="54"/>
      <c r="D77" s="2"/>
      <c r="E77" s="3"/>
      <c r="F77" s="4"/>
      <c r="G77" s="4"/>
      <c r="H77" s="4"/>
    </row>
    <row r="78" spans="2:8" s="6" customFormat="1" ht="14.1" customHeight="1" x14ac:dyDescent="0.2">
      <c r="B78" s="1"/>
      <c r="C78" s="54"/>
      <c r="D78" s="2"/>
      <c r="E78" s="3"/>
      <c r="F78" s="4"/>
      <c r="G78" s="4"/>
      <c r="H78" s="4"/>
    </row>
    <row r="79" spans="2:8" s="6" customFormat="1" ht="14.1" customHeight="1" x14ac:dyDescent="0.2">
      <c r="B79" s="1"/>
      <c r="C79" s="54"/>
      <c r="D79" s="2"/>
      <c r="E79" s="3"/>
      <c r="F79" s="4"/>
      <c r="G79" s="4"/>
      <c r="H79" s="4"/>
    </row>
    <row r="80" spans="2:8" s="6" customFormat="1" ht="14.1" customHeight="1" x14ac:dyDescent="0.2">
      <c r="B80" s="1"/>
      <c r="C80" s="54"/>
      <c r="D80" s="2"/>
      <c r="E80" s="3"/>
      <c r="F80" s="4"/>
      <c r="G80" s="4"/>
      <c r="H80" s="4"/>
    </row>
    <row r="81" spans="2:8" s="6" customFormat="1" ht="14.1" customHeight="1" x14ac:dyDescent="0.2">
      <c r="B81" s="1"/>
      <c r="C81" s="54"/>
      <c r="D81" s="2"/>
      <c r="E81" s="3"/>
      <c r="F81" s="4"/>
      <c r="G81" s="4"/>
      <c r="H81" s="4"/>
    </row>
    <row r="82" spans="2:8" s="6" customFormat="1" ht="14.1" customHeight="1" x14ac:dyDescent="0.2">
      <c r="B82" s="1"/>
      <c r="C82" s="54"/>
      <c r="D82" s="2"/>
      <c r="E82" s="3"/>
      <c r="F82" s="4"/>
      <c r="G82" s="4"/>
      <c r="H82" s="4"/>
    </row>
    <row r="83" spans="2:8" s="6" customFormat="1" ht="14.1" customHeight="1" x14ac:dyDescent="0.2">
      <c r="B83" s="1"/>
      <c r="C83" s="54"/>
      <c r="D83" s="2"/>
      <c r="E83" s="3"/>
      <c r="F83" s="4"/>
      <c r="G83" s="4"/>
      <c r="H83" s="4"/>
    </row>
    <row r="84" spans="2:8" s="6" customFormat="1" ht="14.1" customHeight="1" x14ac:dyDescent="0.2">
      <c r="B84" s="1"/>
      <c r="C84" s="54"/>
      <c r="D84" s="2"/>
      <c r="E84" s="3"/>
      <c r="F84" s="4"/>
      <c r="G84" s="4"/>
      <c r="H84" s="4"/>
    </row>
    <row r="85" spans="2:8" s="6" customFormat="1" ht="14.1" customHeight="1" x14ac:dyDescent="0.2">
      <c r="B85" s="1"/>
      <c r="C85" s="54"/>
      <c r="D85" s="2"/>
      <c r="E85" s="3"/>
      <c r="F85" s="4"/>
      <c r="G85" s="4"/>
      <c r="H85" s="4"/>
    </row>
    <row r="86" spans="2:8" s="6" customFormat="1" ht="14.1" customHeight="1" x14ac:dyDescent="0.2">
      <c r="B86" s="1"/>
      <c r="C86" s="54"/>
      <c r="D86" s="2"/>
      <c r="E86" s="3"/>
      <c r="F86" s="4"/>
      <c r="G86" s="4"/>
      <c r="H86" s="4"/>
    </row>
    <row r="87" spans="2:8" s="6" customFormat="1" ht="14.1" customHeight="1" x14ac:dyDescent="0.2">
      <c r="B87" s="1"/>
      <c r="C87" s="54"/>
      <c r="D87" s="2"/>
      <c r="E87" s="3"/>
      <c r="F87" s="4"/>
      <c r="G87" s="4"/>
      <c r="H87" s="4"/>
    </row>
    <row r="88" spans="2:8" s="6" customFormat="1" ht="14.1" customHeight="1" x14ac:dyDescent="0.2">
      <c r="B88" s="1"/>
      <c r="C88" s="54"/>
      <c r="D88" s="2"/>
      <c r="E88" s="3"/>
      <c r="F88" s="4"/>
      <c r="G88" s="4"/>
      <c r="H88" s="4"/>
    </row>
    <row r="89" spans="2:8" s="6" customFormat="1" ht="14.1" customHeight="1" x14ac:dyDescent="0.2">
      <c r="B89" s="1"/>
      <c r="C89" s="54"/>
      <c r="D89" s="2"/>
      <c r="E89" s="3"/>
      <c r="F89" s="4"/>
      <c r="G89" s="4"/>
      <c r="H89" s="4"/>
    </row>
    <row r="90" spans="2:8" s="6" customFormat="1" ht="14.1" customHeight="1" x14ac:dyDescent="0.2">
      <c r="B90" s="1"/>
      <c r="C90" s="54"/>
      <c r="D90" s="2"/>
      <c r="E90" s="3"/>
      <c r="F90" s="4"/>
      <c r="G90" s="4"/>
      <c r="H90" s="4"/>
    </row>
    <row r="91" spans="2:8" s="6" customFormat="1" ht="14.1" customHeight="1" x14ac:dyDescent="0.2">
      <c r="B91" s="1"/>
      <c r="C91" s="54"/>
      <c r="D91" s="2"/>
      <c r="E91" s="3"/>
      <c r="F91" s="4"/>
      <c r="G91" s="4"/>
      <c r="H91" s="4"/>
    </row>
    <row r="92" spans="2:8" s="6" customFormat="1" ht="14.1" customHeight="1" x14ac:dyDescent="0.2">
      <c r="B92" s="1"/>
      <c r="C92" s="54"/>
      <c r="D92" s="2"/>
      <c r="E92" s="3"/>
      <c r="F92" s="4"/>
      <c r="G92" s="4"/>
      <c r="H92" s="4"/>
    </row>
    <row r="93" spans="2:8" s="6" customFormat="1" ht="14.1" customHeight="1" x14ac:dyDescent="0.2">
      <c r="B93" s="1"/>
      <c r="C93" s="54"/>
      <c r="D93" s="2"/>
      <c r="E93" s="3"/>
      <c r="F93" s="4"/>
      <c r="G93" s="4"/>
      <c r="H93" s="4"/>
    </row>
    <row r="94" spans="2:8" s="6" customFormat="1" ht="14.1" customHeight="1" x14ac:dyDescent="0.2">
      <c r="B94" s="1"/>
      <c r="C94" s="54"/>
      <c r="D94" s="2"/>
      <c r="E94" s="3"/>
      <c r="F94" s="4"/>
      <c r="G94" s="4"/>
      <c r="H94" s="4"/>
    </row>
    <row r="95" spans="2:8" s="6" customFormat="1" ht="14.1" customHeight="1" x14ac:dyDescent="0.2">
      <c r="B95" s="1"/>
      <c r="C95" s="54"/>
      <c r="D95" s="2"/>
      <c r="E95" s="3"/>
      <c r="F95" s="4"/>
      <c r="G95" s="4"/>
      <c r="H95" s="4"/>
    </row>
    <row r="96" spans="2:8" s="6" customFormat="1" ht="14.1" customHeight="1" x14ac:dyDescent="0.2">
      <c r="B96" s="1"/>
      <c r="C96" s="54"/>
      <c r="D96" s="2"/>
      <c r="E96" s="3"/>
      <c r="F96" s="4"/>
      <c r="G96" s="4"/>
      <c r="H96" s="4"/>
    </row>
    <row r="97" spans="2:8" s="6" customFormat="1" ht="14.1" customHeight="1" x14ac:dyDescent="0.2">
      <c r="B97" s="1"/>
      <c r="C97" s="54"/>
      <c r="D97" s="2"/>
      <c r="E97" s="3"/>
      <c r="F97" s="4"/>
      <c r="G97" s="4"/>
      <c r="H97" s="4"/>
    </row>
    <row r="98" spans="2:8" s="6" customFormat="1" ht="14.1" customHeight="1" x14ac:dyDescent="0.2">
      <c r="B98" s="1"/>
      <c r="C98" s="54"/>
      <c r="D98" s="2"/>
      <c r="E98" s="3"/>
      <c r="F98" s="4"/>
      <c r="G98" s="4"/>
      <c r="H98" s="4"/>
    </row>
    <row r="99" spans="2:8" s="6" customFormat="1" ht="14.1" customHeight="1" x14ac:dyDescent="0.2">
      <c r="B99" s="1"/>
      <c r="C99" s="54"/>
      <c r="D99" s="2"/>
      <c r="E99" s="3"/>
      <c r="F99" s="4"/>
      <c r="G99" s="4"/>
      <c r="H99" s="4"/>
    </row>
    <row r="100" spans="2:8" s="6" customFormat="1" ht="14.1" customHeight="1" x14ac:dyDescent="0.2">
      <c r="B100" s="1"/>
      <c r="C100" s="54"/>
      <c r="D100" s="2"/>
      <c r="E100" s="3"/>
      <c r="F100" s="4"/>
      <c r="G100" s="4"/>
      <c r="H100" s="4"/>
    </row>
    <row r="101" spans="2:8" s="6" customFormat="1" ht="14.1" customHeight="1" x14ac:dyDescent="0.2">
      <c r="B101" s="1"/>
      <c r="C101" s="54"/>
      <c r="D101" s="2"/>
      <c r="E101" s="3"/>
      <c r="F101" s="4"/>
      <c r="G101" s="4"/>
      <c r="H101" s="4"/>
    </row>
    <row r="102" spans="2:8" s="6" customFormat="1" ht="14.1" customHeight="1" x14ac:dyDescent="0.2">
      <c r="B102" s="1"/>
      <c r="C102" s="54"/>
      <c r="D102" s="2"/>
      <c r="E102" s="3"/>
      <c r="F102" s="4"/>
      <c r="G102" s="4"/>
      <c r="H102" s="4"/>
    </row>
    <row r="103" spans="2:8" s="6" customFormat="1" ht="14.1" customHeight="1" x14ac:dyDescent="0.2">
      <c r="B103" s="1"/>
      <c r="C103" s="54"/>
      <c r="D103" s="2"/>
      <c r="E103" s="3"/>
      <c r="F103" s="4"/>
      <c r="G103" s="4"/>
      <c r="H103" s="4"/>
    </row>
    <row r="104" spans="2:8" s="6" customFormat="1" ht="14.1" customHeight="1" x14ac:dyDescent="0.2">
      <c r="B104" s="1"/>
      <c r="C104" s="54"/>
      <c r="D104" s="2"/>
      <c r="E104" s="3"/>
      <c r="F104" s="4"/>
      <c r="G104" s="4"/>
      <c r="H104" s="4"/>
    </row>
    <row r="105" spans="2:8" s="6" customFormat="1" ht="14.1" customHeight="1" x14ac:dyDescent="0.2">
      <c r="B105" s="1"/>
      <c r="C105" s="54"/>
      <c r="D105" s="2"/>
      <c r="E105" s="3"/>
      <c r="F105" s="4"/>
      <c r="G105" s="4"/>
      <c r="H105" s="4"/>
    </row>
    <row r="106" spans="2:8" s="6" customFormat="1" ht="14.1" customHeight="1" x14ac:dyDescent="0.2">
      <c r="B106" s="1"/>
      <c r="C106" s="54"/>
      <c r="D106" s="2"/>
      <c r="E106" s="3"/>
      <c r="F106" s="4"/>
      <c r="G106" s="4"/>
      <c r="H106" s="4"/>
    </row>
    <row r="107" spans="2:8" s="6" customFormat="1" ht="14.1" customHeight="1" x14ac:dyDescent="0.2">
      <c r="B107" s="1"/>
      <c r="C107" s="54"/>
      <c r="D107" s="2"/>
      <c r="E107" s="3"/>
      <c r="F107" s="4"/>
      <c r="G107" s="4"/>
      <c r="H107" s="4"/>
    </row>
    <row r="108" spans="2:8" s="6" customFormat="1" ht="14.1" customHeight="1" x14ac:dyDescent="0.2">
      <c r="B108" s="1"/>
      <c r="C108" s="54"/>
      <c r="D108" s="2"/>
      <c r="E108" s="3"/>
      <c r="F108" s="4"/>
      <c r="G108" s="4"/>
      <c r="H108" s="4"/>
    </row>
    <row r="109" spans="2:8" s="6" customFormat="1" ht="14.1" customHeight="1" x14ac:dyDescent="0.2">
      <c r="B109" s="1"/>
      <c r="C109" s="54"/>
      <c r="D109" s="2"/>
      <c r="E109" s="3"/>
      <c r="F109" s="4"/>
      <c r="G109" s="4"/>
      <c r="H109" s="4"/>
    </row>
    <row r="110" spans="2:8" s="6" customFormat="1" ht="14.1" customHeight="1" x14ac:dyDescent="0.2">
      <c r="B110" s="1"/>
      <c r="C110" s="54"/>
      <c r="D110" s="2"/>
      <c r="E110" s="3"/>
      <c r="F110" s="4"/>
      <c r="G110" s="4"/>
      <c r="H110" s="4"/>
    </row>
    <row r="111" spans="2:8" s="6" customFormat="1" ht="14.1" customHeight="1" x14ac:dyDescent="0.2">
      <c r="B111" s="1"/>
      <c r="C111" s="54"/>
      <c r="D111" s="2"/>
      <c r="E111" s="3"/>
      <c r="F111" s="4"/>
      <c r="G111" s="4"/>
      <c r="H111" s="4"/>
    </row>
    <row r="112" spans="2:8" s="6" customFormat="1" ht="14.1" customHeight="1" x14ac:dyDescent="0.2">
      <c r="B112" s="1"/>
      <c r="C112" s="54"/>
      <c r="D112" s="2"/>
      <c r="E112" s="3"/>
      <c r="F112" s="4"/>
      <c r="G112" s="4"/>
      <c r="H112" s="4"/>
    </row>
    <row r="113" spans="2:8" s="6" customFormat="1" ht="14.1" customHeight="1" x14ac:dyDescent="0.2">
      <c r="B113" s="1"/>
      <c r="C113" s="54"/>
      <c r="D113" s="2"/>
      <c r="E113" s="3"/>
      <c r="F113" s="4"/>
      <c r="G113" s="4"/>
      <c r="H113" s="4"/>
    </row>
    <row r="114" spans="2:8" s="6" customFormat="1" ht="14.1" customHeight="1" x14ac:dyDescent="0.2">
      <c r="B114" s="1"/>
      <c r="C114" s="54"/>
      <c r="D114" s="2"/>
      <c r="E114" s="3"/>
      <c r="F114" s="4"/>
      <c r="G114" s="4"/>
      <c r="H114" s="4"/>
    </row>
    <row r="115" spans="2:8" s="6" customFormat="1" ht="14.1" customHeight="1" x14ac:dyDescent="0.2">
      <c r="B115" s="1"/>
      <c r="C115" s="54"/>
      <c r="D115" s="2"/>
      <c r="E115" s="3"/>
      <c r="F115" s="4"/>
      <c r="G115" s="4"/>
      <c r="H115" s="4"/>
    </row>
    <row r="116" spans="2:8" s="6" customFormat="1" ht="14.1" customHeight="1" x14ac:dyDescent="0.2">
      <c r="B116" s="1"/>
      <c r="C116" s="54"/>
      <c r="D116" s="2"/>
      <c r="E116" s="3"/>
      <c r="F116" s="4"/>
      <c r="G116" s="4"/>
      <c r="H116" s="4"/>
    </row>
    <row r="117" spans="2:8" s="6" customFormat="1" ht="14.1" customHeight="1" x14ac:dyDescent="0.2">
      <c r="B117" s="1"/>
      <c r="C117" s="54"/>
      <c r="D117" s="2"/>
      <c r="E117" s="3"/>
      <c r="F117" s="4"/>
      <c r="G117" s="4"/>
      <c r="H117" s="4"/>
    </row>
    <row r="118" spans="2:8" s="6" customFormat="1" ht="14.1" customHeight="1" x14ac:dyDescent="0.2">
      <c r="B118" s="1"/>
      <c r="C118" s="54"/>
      <c r="D118" s="2"/>
      <c r="E118" s="3"/>
      <c r="F118" s="4"/>
      <c r="G118" s="4"/>
      <c r="H118" s="4"/>
    </row>
    <row r="119" spans="2:8" s="6" customFormat="1" ht="14.1" customHeight="1" x14ac:dyDescent="0.2">
      <c r="B119" s="1"/>
      <c r="C119" s="54"/>
      <c r="D119" s="2"/>
      <c r="E119" s="3"/>
      <c r="F119" s="4"/>
      <c r="G119" s="4"/>
      <c r="H119" s="4"/>
    </row>
    <row r="120" spans="2:8" s="6" customFormat="1" ht="14.1" customHeight="1" x14ac:dyDescent="0.2">
      <c r="B120" s="1"/>
      <c r="C120" s="54"/>
      <c r="D120" s="2"/>
      <c r="E120" s="3"/>
      <c r="F120" s="4"/>
      <c r="G120" s="4"/>
      <c r="H120" s="4"/>
    </row>
    <row r="121" spans="2:8" s="6" customFormat="1" ht="14.1" customHeight="1" x14ac:dyDescent="0.2">
      <c r="B121" s="1"/>
      <c r="C121" s="54"/>
      <c r="D121" s="2"/>
      <c r="E121" s="3"/>
      <c r="F121" s="4"/>
      <c r="G121" s="4"/>
      <c r="H121" s="4"/>
    </row>
    <row r="122" spans="2:8" s="6" customFormat="1" ht="14.1" customHeight="1" x14ac:dyDescent="0.2">
      <c r="B122" s="1"/>
      <c r="C122" s="54"/>
      <c r="D122" s="2"/>
      <c r="E122" s="3"/>
      <c r="F122" s="4"/>
      <c r="G122" s="4"/>
      <c r="H122" s="4"/>
    </row>
    <row r="123" spans="2:8" s="6" customFormat="1" ht="14.1" customHeight="1" x14ac:dyDescent="0.2">
      <c r="B123" s="1"/>
      <c r="C123" s="54"/>
      <c r="D123" s="2"/>
      <c r="E123" s="3"/>
      <c r="F123" s="4"/>
      <c r="G123" s="4"/>
      <c r="H123" s="4"/>
    </row>
    <row r="124" spans="2:8" s="6" customFormat="1" ht="14.1" customHeight="1" x14ac:dyDescent="0.2">
      <c r="B124" s="1"/>
      <c r="C124" s="54"/>
      <c r="D124" s="2"/>
      <c r="E124" s="3"/>
      <c r="F124" s="4"/>
      <c r="G124" s="4"/>
      <c r="H124" s="4"/>
    </row>
    <row r="125" spans="2:8" s="6" customFormat="1" ht="14.1" customHeight="1" x14ac:dyDescent="0.2">
      <c r="B125" s="1"/>
      <c r="C125" s="54"/>
      <c r="D125" s="2"/>
      <c r="E125" s="3"/>
      <c r="F125" s="4"/>
      <c r="G125" s="4"/>
      <c r="H125" s="4"/>
    </row>
    <row r="126" spans="2:8" s="6" customFormat="1" ht="14.1" customHeight="1" x14ac:dyDescent="0.2">
      <c r="B126" s="1"/>
      <c r="C126" s="54"/>
      <c r="D126" s="2"/>
      <c r="E126" s="3"/>
      <c r="F126" s="4"/>
      <c r="G126" s="4"/>
      <c r="H126" s="4"/>
    </row>
    <row r="127" spans="2:8" s="6" customFormat="1" ht="14.1" customHeight="1" x14ac:dyDescent="0.2">
      <c r="B127" s="1"/>
      <c r="C127" s="54"/>
      <c r="D127" s="2"/>
      <c r="E127" s="3"/>
      <c r="F127" s="4"/>
      <c r="G127" s="4"/>
      <c r="H127" s="4"/>
    </row>
    <row r="128" spans="2:8" s="6" customFormat="1" ht="14.1" customHeight="1" x14ac:dyDescent="0.2">
      <c r="B128" s="1"/>
      <c r="C128" s="54"/>
      <c r="D128" s="2"/>
      <c r="E128" s="3"/>
      <c r="F128" s="4"/>
      <c r="G128" s="4"/>
      <c r="H128" s="4"/>
    </row>
    <row r="129" spans="2:8" s="6" customFormat="1" ht="14.1" customHeight="1" x14ac:dyDescent="0.2">
      <c r="B129" s="1"/>
      <c r="C129" s="54"/>
      <c r="D129" s="2"/>
      <c r="E129" s="3"/>
      <c r="F129" s="4"/>
      <c r="G129" s="4"/>
      <c r="H129" s="4"/>
    </row>
    <row r="130" spans="2:8" s="6" customFormat="1" ht="14.1" customHeight="1" x14ac:dyDescent="0.2">
      <c r="B130" s="1"/>
      <c r="C130" s="54"/>
      <c r="D130" s="2"/>
      <c r="E130" s="3"/>
      <c r="F130" s="4"/>
      <c r="G130" s="4"/>
      <c r="H130" s="4"/>
    </row>
    <row r="131" spans="2:8" s="6" customFormat="1" ht="14.1" customHeight="1" x14ac:dyDescent="0.2">
      <c r="B131" s="1"/>
      <c r="C131" s="54"/>
      <c r="D131" s="2"/>
      <c r="E131" s="3"/>
      <c r="F131" s="4"/>
      <c r="G131" s="4"/>
      <c r="H131" s="4"/>
    </row>
    <row r="132" spans="2:8" s="6" customFormat="1" ht="14.1" customHeight="1" x14ac:dyDescent="0.2">
      <c r="B132" s="1"/>
      <c r="C132" s="54"/>
      <c r="D132" s="2"/>
      <c r="E132" s="3"/>
      <c r="F132" s="4"/>
      <c r="G132" s="4"/>
      <c r="H132" s="4"/>
    </row>
    <row r="133" spans="2:8" s="6" customFormat="1" ht="14.1" customHeight="1" x14ac:dyDescent="0.2">
      <c r="B133" s="1"/>
      <c r="C133" s="54"/>
      <c r="D133" s="2"/>
      <c r="E133" s="3"/>
      <c r="F133" s="4"/>
      <c r="G133" s="4"/>
      <c r="H133" s="4"/>
    </row>
    <row r="134" spans="2:8" s="6" customFormat="1" ht="14.1" customHeight="1" x14ac:dyDescent="0.2">
      <c r="B134" s="1"/>
      <c r="C134" s="54"/>
      <c r="D134" s="2"/>
      <c r="E134" s="3"/>
      <c r="F134" s="4"/>
      <c r="G134" s="4"/>
      <c r="H134" s="4"/>
    </row>
    <row r="135" spans="2:8" s="6" customFormat="1" ht="14.1" customHeight="1" x14ac:dyDescent="0.2">
      <c r="B135" s="1"/>
      <c r="C135" s="54"/>
      <c r="D135" s="2"/>
      <c r="E135" s="3"/>
      <c r="F135" s="4"/>
      <c r="G135" s="4"/>
      <c r="H135" s="4"/>
    </row>
    <row r="136" spans="2:8" s="6" customFormat="1" ht="14.1" customHeight="1" x14ac:dyDescent="0.2">
      <c r="B136" s="1"/>
      <c r="C136" s="54"/>
      <c r="D136" s="2"/>
      <c r="E136" s="3"/>
      <c r="F136" s="4"/>
      <c r="G136" s="4"/>
      <c r="H136" s="4"/>
    </row>
    <row r="137" spans="2:8" s="6" customFormat="1" ht="14.1" customHeight="1" x14ac:dyDescent="0.2">
      <c r="B137" s="1"/>
      <c r="C137" s="54"/>
      <c r="D137" s="2"/>
      <c r="E137" s="3"/>
      <c r="F137" s="4"/>
      <c r="G137" s="4"/>
      <c r="H137" s="4"/>
    </row>
    <row r="138" spans="2:8" s="6" customFormat="1" ht="14.1" customHeight="1" x14ac:dyDescent="0.2">
      <c r="B138" s="1"/>
      <c r="C138" s="54"/>
      <c r="D138" s="2"/>
      <c r="E138" s="3"/>
      <c r="F138" s="4"/>
      <c r="G138" s="4"/>
      <c r="H138" s="4"/>
    </row>
    <row r="139" spans="2:8" s="6" customFormat="1" ht="14.1" customHeight="1" x14ac:dyDescent="0.2">
      <c r="B139" s="1"/>
      <c r="C139" s="54"/>
      <c r="D139" s="2"/>
      <c r="E139" s="3"/>
      <c r="F139" s="4"/>
      <c r="G139" s="4"/>
      <c r="H139" s="4"/>
    </row>
    <row r="140" spans="2:8" s="6" customFormat="1" ht="14.1" customHeight="1" x14ac:dyDescent="0.2">
      <c r="B140" s="1"/>
      <c r="C140" s="54"/>
      <c r="D140" s="2"/>
      <c r="E140" s="3"/>
      <c r="F140" s="4"/>
      <c r="G140" s="4"/>
      <c r="H140" s="4"/>
    </row>
  </sheetData>
  <sheetProtection algorithmName="SHA-512" hashValue="e1tl+bMNOLEHr8S5Ujju/W2hCgVoogHF7esD2PQ4M0e7m3VZe7OBAg1dIu5VPzGAKgtjW8DWDMqHWXcPSxskag==" saltValue="1mZNHea0L+tD3Z/sik2h0w==" spinCount="100000" sheet="1" objects="1" scenarios="1"/>
  <dataConsolidate/>
  <mergeCells count="13">
    <mergeCell ref="B16:H16"/>
    <mergeCell ref="B17:H17"/>
    <mergeCell ref="B18:H18"/>
    <mergeCell ref="B19:H19"/>
    <mergeCell ref="B9:B11"/>
    <mergeCell ref="E1:F1"/>
    <mergeCell ref="A9:A11"/>
    <mergeCell ref="B12:B14"/>
    <mergeCell ref="A12:A14"/>
    <mergeCell ref="B3:B5"/>
    <mergeCell ref="A3:A5"/>
    <mergeCell ref="B6:B8"/>
    <mergeCell ref="A6:A8"/>
  </mergeCells>
  <dataValidations count="2">
    <dataValidation type="list" allowBlank="1" showInputMessage="1" showErrorMessage="1" sqref="G1">
      <formula1>"TRỰC TIẾP,TRỰC TUYẾN"</formula1>
    </dataValidation>
    <dataValidation type="list" allowBlank="1" showInputMessage="1" showErrorMessage="1" sqref="H1">
      <formula1>"THEO LỚP, TOÀN THỂ, CHỌN MẪU"</formula1>
    </dataValidation>
  </dataValidations>
  <pageMargins left="0.78740157480314965" right="0.70866141732283472" top="0.55118110236220474" bottom="0.55118110236220474" header="0.31496062992125984" footer="0.31496062992125984"/>
  <pageSetup paperSize="9" orientation="landscape" r:id="rId1"/>
  <headerFooter>
    <oddFooter>&amp;LBáo cáo tự đánh giá thực hiện chuẩn cơ sở GDĐH&amp;C&amp;A-&amp;P&amp;R&amp;D</oddFooter>
  </headerFooter>
  <ignoredErrors>
    <ignoredError sqref="A16:A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50FED909C034AA276D225166F8EE6" ma:contentTypeVersion="15" ma:contentTypeDescription="Create a new document." ma:contentTypeScope="" ma:versionID="30bc9ee9de1b7b8f997332da4c7ede0c">
  <xsd:schema xmlns:xsd="http://www.w3.org/2001/XMLSchema" xmlns:xs="http://www.w3.org/2001/XMLSchema" xmlns:p="http://schemas.microsoft.com/office/2006/metadata/properties" xmlns:ns3="b7127033-75f8-4110-ac7c-ce7c2b8e0937" xmlns:ns4="37e09851-bf5a-4eb3-8fad-28992770d458" targetNamespace="http://schemas.microsoft.com/office/2006/metadata/properties" ma:root="true" ma:fieldsID="309bc765e152f218798ac6efc30b1963" ns3:_="" ns4:_="">
    <xsd:import namespace="b7127033-75f8-4110-ac7c-ce7c2b8e0937"/>
    <xsd:import namespace="37e09851-bf5a-4eb3-8fad-28992770d4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27033-75f8-4110-ac7c-ce7c2b8e093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e09851-bf5a-4eb3-8fad-28992770d4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7127033-75f8-4110-ac7c-ce7c2b8e0937" xsi:nil="true"/>
  </documentManagement>
</p:properties>
</file>

<file path=customXml/itemProps1.xml><?xml version="1.0" encoding="utf-8"?>
<ds:datastoreItem xmlns:ds="http://schemas.openxmlformats.org/officeDocument/2006/customXml" ds:itemID="{449B8FEE-D6A6-4F23-A7B2-1B41DD261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127033-75f8-4110-ac7c-ce7c2b8e0937"/>
    <ds:schemaRef ds:uri="37e09851-bf5a-4eb3-8fad-28992770d4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E8B903-CCD4-4E6F-B4B7-18D7C8DA9468}">
  <ds:schemaRefs>
    <ds:schemaRef ds:uri="http://schemas.microsoft.com/sharepoint/v3/contenttype/forms"/>
  </ds:schemaRefs>
</ds:datastoreItem>
</file>

<file path=customXml/itemProps3.xml><?xml version="1.0" encoding="utf-8"?>
<ds:datastoreItem xmlns:ds="http://schemas.openxmlformats.org/officeDocument/2006/customXml" ds:itemID="{56422D1A-DA3F-4BA4-BA55-C57A7CB45F86}">
  <ds:schemaRefs>
    <ds:schemaRef ds:uri="http://purl.org/dc/terms/"/>
    <ds:schemaRef ds:uri="http://www.w3.org/XML/1998/namespace"/>
    <ds:schemaRef ds:uri="http://schemas.microsoft.com/office/2006/documentManagement/types"/>
    <ds:schemaRef ds:uri="http://purl.org/dc/elements/1.1/"/>
    <ds:schemaRef ds:uri="37e09851-bf5a-4eb3-8fad-28992770d458"/>
    <ds:schemaRef ds:uri="http://purl.org/dc/dcmitype/"/>
    <ds:schemaRef ds:uri="http://schemas.microsoft.com/office/2006/metadata/properties"/>
    <ds:schemaRef ds:uri="http://schemas.microsoft.com/office/infopath/2007/PartnerControls"/>
    <ds:schemaRef ds:uri="http://schemas.openxmlformats.org/package/2006/metadata/core-properties"/>
    <ds:schemaRef ds:uri="b7127033-75f8-4110-ac7c-ce7c2b8e09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Hướng dẫn, lưu ý điền thông tin</vt:lpstr>
      <vt:lpstr>Trang bìa BC</vt:lpstr>
      <vt:lpstr>Tiêu chuẩn 1</vt:lpstr>
      <vt:lpstr>Tiêu chuẩn 2</vt:lpstr>
      <vt:lpstr>Tiêu chuẩn 3</vt:lpstr>
      <vt:lpstr>Tiêu chuẩn 4</vt:lpstr>
      <vt:lpstr>Tiêu chuẩn 5</vt:lpstr>
      <vt:lpstr>Tiêu chuẩn 6</vt:lpstr>
      <vt:lpstr>Số liệu khảo sát sinh viên</vt:lpstr>
      <vt:lpstr>HEIName</vt:lpstr>
      <vt:lpstr>HighestDegree</vt:lpstr>
      <vt:lpstr>IsDH</vt:lpstr>
      <vt:lpstr>'Tiêu chuẩn 1'!Print_Area</vt:lpstr>
      <vt:lpstr>'Tiêu chuẩn 2'!Print_Area</vt:lpstr>
      <vt:lpstr>'Trang bìa BC'!Print_Area</vt:lpstr>
      <vt:lpstr>xAcademy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 Minh Son</dc:creator>
  <cp:lastModifiedBy>Admin</cp:lastModifiedBy>
  <cp:lastPrinted>2023-03-31T07:09:45Z</cp:lastPrinted>
  <dcterms:created xsi:type="dcterms:W3CDTF">2023-02-18T08:33:10Z</dcterms:created>
  <dcterms:modified xsi:type="dcterms:W3CDTF">2023-04-04T10:21:39Z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0x01010007650FED909C034AA276D225166F8EE6</vt:lpwstr>
  </property>
</Properties>
</file>